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Pénzügyi rendészeti BA\"/>
    </mc:Choice>
  </mc:AlternateContent>
  <xr:revisionPtr revIDLastSave="0" documentId="13_ncr:1_{958EC043-0941-492C-8D15-F1C6B6BC5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" sheetId="14" r:id="rId1"/>
    <sheet name=" Vámigazgatási és rendészeti" sheetId="12" r:id="rId2"/>
    <sheet name="Pénzügyi nyomozói" sheetId="17" r:id="rId3"/>
    <sheet name="Előtanulmányi rend" sheetId="18" r:id="rId4"/>
  </sheets>
  <definedNames>
    <definedName name="_1A83.2_1" localSheetId="3">#REF!</definedName>
    <definedName name="_1A83.2_1">#REF!</definedName>
    <definedName name="_2A83.2_2" localSheetId="3">#REF!</definedName>
    <definedName name="_2A83.2_2">#REF!</definedName>
    <definedName name="_3A83.2_3" localSheetId="3">#REF!</definedName>
    <definedName name="_3A83.2_3">#REF!</definedName>
    <definedName name="_4A83.2_4" localSheetId="3">#REF!</definedName>
    <definedName name="_4A83.2_4">#REF!</definedName>
    <definedName name="A83.2" localSheetId="1">#REF!</definedName>
    <definedName name="A83.2" localSheetId="3">#REF!</definedName>
    <definedName name="A83.2">#REF!</definedName>
    <definedName name="k" localSheetId="3">#REF!</definedName>
    <definedName name="k">#REF!</definedName>
    <definedName name="másol" localSheetId="3">#REF!</definedName>
    <definedName name="másol">#REF!</definedName>
    <definedName name="_xlnm.Print_Area" localSheetId="1">' Vámigazgatási és rendészeti'!#REF!</definedName>
    <definedName name="x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37" i="12" l="1"/>
  <c r="AH32" i="17" l="1"/>
  <c r="AL59" i="14"/>
  <c r="AK59" i="14"/>
  <c r="AJ59" i="14"/>
  <c r="AM59" i="14" l="1"/>
  <c r="AK35" i="17" l="1"/>
  <c r="AJ35" i="17"/>
  <c r="AM35" i="17" s="1"/>
  <c r="D59" i="12" l="1"/>
  <c r="Y30" i="12"/>
  <c r="AL27" i="12"/>
  <c r="AK27" i="12"/>
  <c r="AJ27" i="12"/>
  <c r="AM27" i="12" l="1"/>
  <c r="AL16" i="17" l="1"/>
  <c r="AK16" i="17"/>
  <c r="AJ16" i="17"/>
  <c r="AL15" i="17"/>
  <c r="AK15" i="17"/>
  <c r="AJ15" i="17"/>
  <c r="AL28" i="12"/>
  <c r="AK28" i="12"/>
  <c r="AJ28" i="12"/>
  <c r="AM28" i="12" l="1"/>
  <c r="AM15" i="17"/>
  <c r="AM16" i="17"/>
  <c r="AI54" i="12" l="1"/>
  <c r="AI55" i="12"/>
  <c r="AI53" i="12"/>
  <c r="AI52" i="12"/>
  <c r="AI51" i="12"/>
  <c r="AI50" i="12"/>
  <c r="AI49" i="12"/>
  <c r="AI48" i="12"/>
  <c r="AI47" i="12"/>
  <c r="AE55" i="12"/>
  <c r="AE54" i="12"/>
  <c r="AE53" i="12"/>
  <c r="AE52" i="12"/>
  <c r="AE51" i="12"/>
  <c r="AE50" i="12"/>
  <c r="AE49" i="12"/>
  <c r="AE48" i="12"/>
  <c r="AE47" i="12"/>
  <c r="AA55" i="12"/>
  <c r="AA54" i="12"/>
  <c r="AA53" i="12"/>
  <c r="AA52" i="12"/>
  <c r="AA51" i="12"/>
  <c r="AA50" i="12"/>
  <c r="AA49" i="12"/>
  <c r="AA48" i="12"/>
  <c r="AA47" i="12"/>
  <c r="W55" i="12"/>
  <c r="W54" i="12"/>
  <c r="W53" i="12"/>
  <c r="W52" i="12"/>
  <c r="W51" i="12"/>
  <c r="W50" i="12"/>
  <c r="W49" i="12"/>
  <c r="W48" i="12"/>
  <c r="W47" i="12"/>
  <c r="S55" i="12"/>
  <c r="S54" i="12"/>
  <c r="S53" i="12"/>
  <c r="S52" i="12"/>
  <c r="S51" i="12"/>
  <c r="S50" i="12"/>
  <c r="S49" i="12"/>
  <c r="S48" i="12"/>
  <c r="S47" i="12"/>
  <c r="O55" i="12"/>
  <c r="O54" i="12"/>
  <c r="O53" i="12"/>
  <c r="O52" i="12"/>
  <c r="O51" i="12"/>
  <c r="O50" i="12"/>
  <c r="O49" i="12"/>
  <c r="O48" i="12"/>
  <c r="O47" i="12"/>
  <c r="K55" i="12"/>
  <c r="K54" i="12"/>
  <c r="K53" i="12"/>
  <c r="K52" i="12"/>
  <c r="K51" i="12"/>
  <c r="K50" i="12"/>
  <c r="K49" i="12"/>
  <c r="K48" i="12"/>
  <c r="K47" i="12"/>
  <c r="G84" i="14"/>
  <c r="AI88" i="14"/>
  <c r="AI90" i="14"/>
  <c r="AI89" i="14"/>
  <c r="AI87" i="14"/>
  <c r="AI86" i="14"/>
  <c r="AI85" i="14"/>
  <c r="AI84" i="14"/>
  <c r="AI83" i="14"/>
  <c r="AI82" i="14"/>
  <c r="AE90" i="14"/>
  <c r="AE89" i="14"/>
  <c r="AE88" i="14"/>
  <c r="AE87" i="14"/>
  <c r="AE86" i="14"/>
  <c r="AE85" i="14"/>
  <c r="AE84" i="14"/>
  <c r="AE83" i="14"/>
  <c r="AE82" i="14"/>
  <c r="AA90" i="14"/>
  <c r="AA89" i="14"/>
  <c r="AA88" i="14"/>
  <c r="AA87" i="14"/>
  <c r="AA86" i="14"/>
  <c r="AA85" i="14"/>
  <c r="AA84" i="14"/>
  <c r="AA83" i="14"/>
  <c r="AA82" i="14"/>
  <c r="W90" i="14"/>
  <c r="W89" i="14"/>
  <c r="W88" i="14"/>
  <c r="W87" i="14"/>
  <c r="W86" i="14"/>
  <c r="W85" i="14"/>
  <c r="W84" i="14"/>
  <c r="W83" i="14"/>
  <c r="W82" i="14"/>
  <c r="S90" i="14"/>
  <c r="S89" i="14"/>
  <c r="S88" i="14"/>
  <c r="S87" i="14"/>
  <c r="S86" i="14"/>
  <c r="S85" i="14"/>
  <c r="S84" i="14"/>
  <c r="S83" i="14"/>
  <c r="S82" i="14"/>
  <c r="O90" i="14"/>
  <c r="O89" i="14"/>
  <c r="O88" i="14"/>
  <c r="O87" i="14"/>
  <c r="O86" i="14"/>
  <c r="O85" i="14"/>
  <c r="O84" i="14"/>
  <c r="O83" i="14"/>
  <c r="O82" i="14"/>
  <c r="K90" i="14"/>
  <c r="K89" i="14"/>
  <c r="K88" i="14"/>
  <c r="K87" i="14"/>
  <c r="K86" i="14"/>
  <c r="K85" i="14"/>
  <c r="K84" i="14"/>
  <c r="K83" i="14"/>
  <c r="K82" i="14"/>
  <c r="G83" i="14"/>
  <c r="G82" i="14"/>
  <c r="G90" i="14"/>
  <c r="G89" i="14"/>
  <c r="G88" i="14"/>
  <c r="G87" i="14"/>
  <c r="G86" i="14"/>
  <c r="G85" i="14"/>
  <c r="AB58" i="17"/>
  <c r="X58" i="17"/>
  <c r="T58" i="17"/>
  <c r="H58" i="17"/>
  <c r="O56" i="12" l="1"/>
  <c r="AM84" i="14"/>
  <c r="AM82" i="14"/>
  <c r="AE56" i="12"/>
  <c r="AA56" i="12"/>
  <c r="AI56" i="12"/>
  <c r="S56" i="12"/>
  <c r="W56" i="12"/>
  <c r="K56" i="12"/>
  <c r="AB56" i="12" l="1"/>
  <c r="X56" i="12"/>
  <c r="AL74" i="14" l="1"/>
  <c r="AJ19" i="17" l="1"/>
  <c r="AK19" i="17"/>
  <c r="AL19" i="17"/>
  <c r="AJ20" i="17"/>
  <c r="AK20" i="17"/>
  <c r="AL20" i="17"/>
  <c r="AJ21" i="17"/>
  <c r="AK21" i="17"/>
  <c r="AL21" i="17"/>
  <c r="AJ22" i="17"/>
  <c r="AK22" i="17"/>
  <c r="AL22" i="17"/>
  <c r="AJ23" i="17"/>
  <c r="AK23" i="17"/>
  <c r="AL23" i="17"/>
  <c r="AJ24" i="17"/>
  <c r="AK24" i="17"/>
  <c r="AL24" i="17"/>
  <c r="AJ25" i="17"/>
  <c r="AK25" i="17"/>
  <c r="AL25" i="17"/>
  <c r="AJ26" i="17"/>
  <c r="AK26" i="17"/>
  <c r="AL26" i="17"/>
  <c r="AJ27" i="17"/>
  <c r="AK27" i="17"/>
  <c r="AL27" i="17"/>
  <c r="AJ28" i="17"/>
  <c r="AK28" i="17"/>
  <c r="AL28" i="17"/>
  <c r="AJ29" i="17"/>
  <c r="AK29" i="17"/>
  <c r="AL29" i="17"/>
  <c r="AJ30" i="17"/>
  <c r="AK30" i="17"/>
  <c r="AL30" i="17"/>
  <c r="AJ18" i="17"/>
  <c r="AD68" i="14"/>
  <c r="X32" i="17"/>
  <c r="Y32" i="17"/>
  <c r="AJ17" i="17"/>
  <c r="AJ16" i="12"/>
  <c r="AK16" i="12"/>
  <c r="AL16" i="12"/>
  <c r="AK10" i="14"/>
  <c r="AJ10" i="14"/>
  <c r="AL10" i="14"/>
  <c r="AJ11" i="14"/>
  <c r="AK11" i="14"/>
  <c r="AL11" i="14"/>
  <c r="AJ12" i="14"/>
  <c r="AK12" i="14"/>
  <c r="AL12" i="14"/>
  <c r="AJ13" i="14"/>
  <c r="AK13" i="14"/>
  <c r="AL13" i="14"/>
  <c r="AJ14" i="14"/>
  <c r="AK14" i="14"/>
  <c r="AL14" i="14"/>
  <c r="AJ15" i="14"/>
  <c r="AK15" i="14"/>
  <c r="AL15" i="14"/>
  <c r="AJ16" i="14"/>
  <c r="AK16" i="14"/>
  <c r="AL16" i="14"/>
  <c r="AJ17" i="14"/>
  <c r="AK17" i="14"/>
  <c r="AL17" i="14"/>
  <c r="AJ18" i="14"/>
  <c r="AK18" i="14"/>
  <c r="AL18" i="14"/>
  <c r="AJ19" i="14"/>
  <c r="AK19" i="14"/>
  <c r="AL19" i="14"/>
  <c r="AJ21" i="14"/>
  <c r="AK21" i="14"/>
  <c r="AL21" i="14"/>
  <c r="AJ22" i="14"/>
  <c r="AK22" i="14"/>
  <c r="AL22" i="14"/>
  <c r="AJ23" i="14"/>
  <c r="AK23" i="14"/>
  <c r="AL23" i="14"/>
  <c r="AJ24" i="14"/>
  <c r="AK24" i="14"/>
  <c r="AL24" i="14"/>
  <c r="AJ25" i="14"/>
  <c r="AK25" i="14"/>
  <c r="AL25" i="14"/>
  <c r="AJ26" i="14"/>
  <c r="AK26" i="14"/>
  <c r="AL26" i="14"/>
  <c r="AJ27" i="14"/>
  <c r="AK27" i="14"/>
  <c r="AL27" i="14"/>
  <c r="AJ28" i="14"/>
  <c r="AK28" i="14"/>
  <c r="AL28" i="14"/>
  <c r="AJ29" i="14"/>
  <c r="AK29" i="14"/>
  <c r="AL29" i="14"/>
  <c r="AJ30" i="14"/>
  <c r="AK30" i="14"/>
  <c r="AL30" i="14"/>
  <c r="AJ31" i="14"/>
  <c r="AK31" i="14"/>
  <c r="AL31" i="14"/>
  <c r="AJ32" i="14"/>
  <c r="AK32" i="14"/>
  <c r="AL32" i="14"/>
  <c r="AJ33" i="14"/>
  <c r="AK33" i="14"/>
  <c r="AL33" i="14"/>
  <c r="AJ34" i="14"/>
  <c r="AK34" i="14"/>
  <c r="AL34" i="14"/>
  <c r="AJ35" i="14"/>
  <c r="AK35" i="14"/>
  <c r="AL35" i="14"/>
  <c r="AJ36" i="14"/>
  <c r="AK36" i="14"/>
  <c r="AL36" i="14"/>
  <c r="AJ37" i="14"/>
  <c r="AK37" i="14"/>
  <c r="AL37" i="14"/>
  <c r="AJ38" i="14"/>
  <c r="AK38" i="14"/>
  <c r="AL38" i="14"/>
  <c r="AJ39" i="14"/>
  <c r="AK39" i="14"/>
  <c r="AL39" i="14"/>
  <c r="AJ40" i="14"/>
  <c r="AK40" i="14"/>
  <c r="AL40" i="14"/>
  <c r="AJ46" i="14"/>
  <c r="AK46" i="14"/>
  <c r="AL46" i="14"/>
  <c r="AJ47" i="14"/>
  <c r="AK47" i="14"/>
  <c r="AL47" i="14"/>
  <c r="AJ48" i="14"/>
  <c r="AK48" i="14"/>
  <c r="AL48" i="14"/>
  <c r="AJ49" i="14"/>
  <c r="AK49" i="14"/>
  <c r="AL49" i="14"/>
  <c r="AJ50" i="14"/>
  <c r="AK50" i="14"/>
  <c r="AL50" i="14"/>
  <c r="AJ52" i="14"/>
  <c r="AK52" i="14"/>
  <c r="AL52" i="14"/>
  <c r="AJ41" i="14"/>
  <c r="AK41" i="14"/>
  <c r="AL41" i="14"/>
  <c r="AJ45" i="14"/>
  <c r="AK45" i="14"/>
  <c r="AL45" i="14"/>
  <c r="AJ42" i="14"/>
  <c r="AK42" i="14"/>
  <c r="AL42" i="14"/>
  <c r="AJ43" i="14"/>
  <c r="AK43" i="14"/>
  <c r="AL43" i="14"/>
  <c r="AJ44" i="14"/>
  <c r="AK44" i="14"/>
  <c r="AL44" i="14"/>
  <c r="AJ57" i="14"/>
  <c r="AK57" i="14"/>
  <c r="AL57" i="14"/>
  <c r="AJ58" i="14"/>
  <c r="AK58" i="14"/>
  <c r="AL58" i="14"/>
  <c r="AJ60" i="14"/>
  <c r="AK60" i="14"/>
  <c r="AL60" i="14"/>
  <c r="AJ53" i="14"/>
  <c r="AK53" i="14"/>
  <c r="AL53" i="14"/>
  <c r="AJ54" i="14"/>
  <c r="AK54" i="14"/>
  <c r="AL54" i="14"/>
  <c r="AJ55" i="14"/>
  <c r="AK55" i="14"/>
  <c r="AL55" i="14"/>
  <c r="AJ56" i="14"/>
  <c r="AK56" i="14"/>
  <c r="AL56" i="14"/>
  <c r="AJ61" i="14"/>
  <c r="AK61" i="14"/>
  <c r="AL61" i="14"/>
  <c r="AJ62" i="14"/>
  <c r="AK62" i="14"/>
  <c r="AL62" i="14"/>
  <c r="AJ63" i="14"/>
  <c r="AK63" i="14"/>
  <c r="AL63" i="14"/>
  <c r="AJ64" i="14"/>
  <c r="AK64" i="14"/>
  <c r="AL64" i="14"/>
  <c r="AJ65" i="14"/>
  <c r="AK65" i="14"/>
  <c r="AL65" i="14"/>
  <c r="AJ66" i="14"/>
  <c r="AK66" i="14"/>
  <c r="AL66" i="14"/>
  <c r="AJ67" i="14"/>
  <c r="AK67" i="14"/>
  <c r="AL67" i="14"/>
  <c r="AL51" i="14"/>
  <c r="AK51" i="14"/>
  <c r="AJ51" i="14"/>
  <c r="AL13" i="12"/>
  <c r="AK13" i="12"/>
  <c r="AJ13" i="12"/>
  <c r="AL12" i="12"/>
  <c r="AK12" i="12"/>
  <c r="AJ12" i="12"/>
  <c r="AL14" i="17"/>
  <c r="AK14" i="17"/>
  <c r="AJ14" i="17"/>
  <c r="AL13" i="17"/>
  <c r="AK13" i="17"/>
  <c r="AJ13" i="17"/>
  <c r="AM14" i="17" l="1"/>
  <c r="AM13" i="17"/>
  <c r="AM30" i="17"/>
  <c r="AM29" i="17"/>
  <c r="AM27" i="17"/>
  <c r="AM19" i="17"/>
  <c r="AM23" i="17"/>
  <c r="AM22" i="17"/>
  <c r="AM20" i="17"/>
  <c r="AM24" i="17"/>
  <c r="AL68" i="14"/>
  <c r="AM26" i="17"/>
  <c r="AM28" i="17"/>
  <c r="AM21" i="17"/>
  <c r="AM25" i="17"/>
  <c r="AM12" i="12"/>
  <c r="AM27" i="14"/>
  <c r="AM15" i="14"/>
  <c r="AM64" i="14"/>
  <c r="AM42" i="14"/>
  <c r="AM58" i="14"/>
  <c r="AM13" i="14"/>
  <c r="AM11" i="14"/>
  <c r="AM10" i="14"/>
  <c r="AM52" i="14"/>
  <c r="AM47" i="14"/>
  <c r="AM38" i="14"/>
  <c r="AM34" i="14"/>
  <c r="AM49" i="14"/>
  <c r="AM37" i="14"/>
  <c r="AM28" i="14"/>
  <c r="AM19" i="14"/>
  <c r="AM40" i="14"/>
  <c r="AM25" i="14"/>
  <c r="AM22" i="14"/>
  <c r="AM16" i="14"/>
  <c r="AM12" i="14"/>
  <c r="AM24" i="14"/>
  <c r="AM55" i="14"/>
  <c r="AM60" i="14"/>
  <c r="AM54" i="14"/>
  <c r="AM57" i="14"/>
  <c r="AM44" i="14"/>
  <c r="AM45" i="14"/>
  <c r="AM41" i="14"/>
  <c r="AM50" i="14"/>
  <c r="AM46" i="14"/>
  <c r="AM36" i="14"/>
  <c r="AM21" i="14"/>
  <c r="AM66" i="14"/>
  <c r="AM62" i="14"/>
  <c r="AM31" i="14"/>
  <c r="AM53" i="14"/>
  <c r="AM33" i="14"/>
  <c r="AM29" i="14"/>
  <c r="AM17" i="14"/>
  <c r="AM65" i="14"/>
  <c r="AM61" i="14"/>
  <c r="AM56" i="14"/>
  <c r="AM43" i="14"/>
  <c r="AM48" i="14"/>
  <c r="AM35" i="14"/>
  <c r="AM30" i="14"/>
  <c r="AM23" i="14"/>
  <c r="AM18" i="14"/>
  <c r="AM32" i="14"/>
  <c r="AM13" i="12"/>
  <c r="AM67" i="14"/>
  <c r="AM63" i="14"/>
  <c r="AM39" i="14"/>
  <c r="AM26" i="14"/>
  <c r="AM14" i="14"/>
  <c r="AM16" i="12"/>
  <c r="AK17" i="17" l="1"/>
  <c r="AM17" i="17" s="1"/>
  <c r="AK18" i="17"/>
  <c r="AM18" i="17" s="1"/>
  <c r="AL17" i="17"/>
  <c r="AL18" i="17"/>
  <c r="AL32" i="17" l="1"/>
  <c r="Z68" i="14"/>
  <c r="AL12" i="17"/>
  <c r="AK12" i="17"/>
  <c r="AJ12" i="17"/>
  <c r="AL44" i="17"/>
  <c r="AL43" i="17"/>
  <c r="AL46" i="17" s="1"/>
  <c r="AK44" i="17"/>
  <c r="AM44" i="17" s="1"/>
  <c r="AK43" i="17"/>
  <c r="AM43" i="17" s="1"/>
  <c r="Y46" i="17"/>
  <c r="Q46" i="17"/>
  <c r="Z46" i="17"/>
  <c r="R46" i="17"/>
  <c r="AA40" i="17"/>
  <c r="Z40" i="17"/>
  <c r="Y40" i="17"/>
  <c r="X40" i="17"/>
  <c r="Z32" i="17"/>
  <c r="AE40" i="17"/>
  <c r="AD40" i="17"/>
  <c r="AC40" i="17"/>
  <c r="AB40" i="17"/>
  <c r="AD32" i="17"/>
  <c r="AC32" i="17"/>
  <c r="AB32" i="17"/>
  <c r="AM12" i="17" l="1"/>
  <c r="AE57" i="17"/>
  <c r="AE56" i="17"/>
  <c r="AE55" i="17"/>
  <c r="AE54" i="17"/>
  <c r="AE53" i="17"/>
  <c r="AE52" i="17"/>
  <c r="AE51" i="17"/>
  <c r="AE50" i="17"/>
  <c r="AE49" i="17"/>
  <c r="AA57" i="17"/>
  <c r="AA56" i="17"/>
  <c r="AA55" i="17"/>
  <c r="AA54" i="17"/>
  <c r="AA53" i="17"/>
  <c r="AA52" i="17"/>
  <c r="AA51" i="17"/>
  <c r="AA50" i="17"/>
  <c r="AA49" i="17"/>
  <c r="AK46" i="17"/>
  <c r="AM46" i="17" s="1"/>
  <c r="AM51" i="14"/>
  <c r="AA58" i="17" l="1"/>
  <c r="AE58" i="17"/>
  <c r="AL71" i="14"/>
  <c r="AK71" i="14"/>
  <c r="AJ71" i="14"/>
  <c r="AL70" i="14"/>
  <c r="AK70" i="14"/>
  <c r="AJ70" i="14"/>
  <c r="AK37" i="12"/>
  <c r="AJ29" i="12"/>
  <c r="AJ26" i="12"/>
  <c r="AJ25" i="12"/>
  <c r="AJ24" i="12"/>
  <c r="AJ23" i="12"/>
  <c r="AJ22" i="12"/>
  <c r="AJ21" i="12"/>
  <c r="AJ20" i="12"/>
  <c r="AJ19" i="12"/>
  <c r="AJ18" i="12"/>
  <c r="AJ17" i="12"/>
  <c r="AJ15" i="12"/>
  <c r="AJ14" i="12"/>
  <c r="AL29" i="12"/>
  <c r="AK29" i="12"/>
  <c r="AL26" i="12"/>
  <c r="AK26" i="12"/>
  <c r="AL25" i="12"/>
  <c r="AK25" i="12"/>
  <c r="AL24" i="12"/>
  <c r="AK24" i="12"/>
  <c r="AL23" i="12"/>
  <c r="AK23" i="12"/>
  <c r="AL22" i="12"/>
  <c r="AK22" i="12"/>
  <c r="AL21" i="12"/>
  <c r="AK21" i="12"/>
  <c r="AL20" i="12"/>
  <c r="AK20" i="12"/>
  <c r="AL19" i="12"/>
  <c r="AK19" i="12"/>
  <c r="AL18" i="12"/>
  <c r="AK18" i="12"/>
  <c r="AL17" i="12"/>
  <c r="AK17" i="12"/>
  <c r="AL15" i="12"/>
  <c r="AK15" i="12"/>
  <c r="AL14" i="12"/>
  <c r="AK14" i="12"/>
  <c r="AH30" i="12"/>
  <c r="AG30" i="12"/>
  <c r="AF30" i="12"/>
  <c r="AD30" i="12"/>
  <c r="AC30" i="12"/>
  <c r="AB30" i="12"/>
  <c r="Z30" i="12"/>
  <c r="X30" i="12"/>
  <c r="V30" i="12"/>
  <c r="U30" i="12"/>
  <c r="T30" i="12"/>
  <c r="R30" i="12"/>
  <c r="Q30" i="12"/>
  <c r="P30" i="12"/>
  <c r="N30" i="12"/>
  <c r="M30" i="12"/>
  <c r="L30" i="12"/>
  <c r="J30" i="12"/>
  <c r="I30" i="12"/>
  <c r="H30" i="12"/>
  <c r="F30" i="12"/>
  <c r="AM21" i="12" l="1"/>
  <c r="AM70" i="14"/>
  <c r="AM71" i="14"/>
  <c r="AM17" i="12"/>
  <c r="AM24" i="12"/>
  <c r="AM18" i="12"/>
  <c r="AM22" i="12"/>
  <c r="AM25" i="12"/>
  <c r="AM14" i="12"/>
  <c r="AM19" i="12"/>
  <c r="AM23" i="12"/>
  <c r="AM26" i="12"/>
  <c r="AM15" i="12"/>
  <c r="AM20" i="12"/>
  <c r="AM29" i="12"/>
  <c r="AH78" i="14" l="1"/>
  <c r="AG78" i="14"/>
  <c r="AF78" i="14"/>
  <c r="AD78" i="14"/>
  <c r="AC78" i="14"/>
  <c r="AB78" i="14"/>
  <c r="Z78" i="14"/>
  <c r="Y78" i="14"/>
  <c r="X78" i="14"/>
  <c r="V78" i="14"/>
  <c r="U78" i="14"/>
  <c r="T78" i="14"/>
  <c r="R78" i="14"/>
  <c r="Q78" i="14"/>
  <c r="P78" i="14"/>
  <c r="N78" i="14"/>
  <c r="M78" i="14"/>
  <c r="L78" i="14"/>
  <c r="J78" i="14"/>
  <c r="I78" i="14"/>
  <c r="F78" i="14"/>
  <c r="E78" i="14"/>
  <c r="D78" i="14"/>
  <c r="AK77" i="14"/>
  <c r="AK78" i="14" s="1"/>
  <c r="AJ77" i="14"/>
  <c r="AH75" i="14"/>
  <c r="AG75" i="14"/>
  <c r="AF75" i="14"/>
  <c r="AD75" i="14"/>
  <c r="AC75" i="14"/>
  <c r="AB75" i="14"/>
  <c r="Z75" i="14"/>
  <c r="Y75" i="14"/>
  <c r="X75" i="14"/>
  <c r="V75" i="14"/>
  <c r="U75" i="14"/>
  <c r="T75" i="14"/>
  <c r="R75" i="14"/>
  <c r="Q75" i="14"/>
  <c r="P75" i="14"/>
  <c r="N75" i="14"/>
  <c r="M75" i="14"/>
  <c r="L75" i="14"/>
  <c r="J75" i="14"/>
  <c r="I75" i="14"/>
  <c r="H75" i="14"/>
  <c r="F75" i="14"/>
  <c r="E75" i="14"/>
  <c r="D75" i="14"/>
  <c r="AL75" i="14"/>
  <c r="AK74" i="14"/>
  <c r="AJ74" i="14"/>
  <c r="AH72" i="14"/>
  <c r="AG72" i="14"/>
  <c r="AF72" i="14"/>
  <c r="AH68" i="14"/>
  <c r="AG68" i="14"/>
  <c r="AF68" i="14"/>
  <c r="AF79" i="14" s="1"/>
  <c r="AD72" i="14"/>
  <c r="AC72" i="14"/>
  <c r="AB72" i="14"/>
  <c r="AC68" i="14"/>
  <c r="AB68" i="14"/>
  <c r="AB79" i="14" s="1"/>
  <c r="AF10" i="17" l="1"/>
  <c r="AB10" i="17"/>
  <c r="AH79" i="14"/>
  <c r="AF10" i="12"/>
  <c r="AF31" i="12" s="1"/>
  <c r="AF44" i="12" s="1"/>
  <c r="AC79" i="14"/>
  <c r="AD79" i="14"/>
  <c r="AG79" i="14"/>
  <c r="AB10" i="12"/>
  <c r="AB31" i="12" s="1"/>
  <c r="AB44" i="12" s="1"/>
  <c r="AM77" i="14"/>
  <c r="AM78" i="14" s="1"/>
  <c r="AJ78" i="14"/>
  <c r="AM74" i="14"/>
  <c r="AM75" i="14" s="1"/>
  <c r="AK75" i="14"/>
  <c r="AJ75" i="14"/>
  <c r="AI91" i="14"/>
  <c r="AE91" i="14"/>
  <c r="AG10" i="17" l="1"/>
  <c r="AC10" i="17"/>
  <c r="AD10" i="17"/>
  <c r="AD33" i="17" s="1"/>
  <c r="AD47" i="17" s="1"/>
  <c r="AH10" i="17"/>
  <c r="AH33" i="17" s="1"/>
  <c r="AH10" i="12"/>
  <c r="AH31" i="12" s="1"/>
  <c r="AH44" i="12" s="1"/>
  <c r="AD10" i="12"/>
  <c r="AD31" i="12" s="1"/>
  <c r="AD44" i="12" s="1"/>
  <c r="AC10" i="12"/>
  <c r="AC31" i="12" s="1"/>
  <c r="AG10" i="12"/>
  <c r="AG31" i="12" s="1"/>
  <c r="AG44" i="12" s="1"/>
  <c r="AF58" i="12" s="1"/>
  <c r="AC44" i="12" l="1"/>
  <c r="AC58" i="12" s="1"/>
  <c r="AB53" i="12"/>
  <c r="AB50" i="12"/>
  <c r="AB47" i="12"/>
  <c r="AB54" i="12"/>
  <c r="AB48" i="12"/>
  <c r="AB55" i="12"/>
  <c r="AB51" i="12"/>
  <c r="AB52" i="12"/>
  <c r="AB49" i="12"/>
  <c r="AK37" i="17"/>
  <c r="AK38" i="17"/>
  <c r="AK39" i="17"/>
  <c r="AJ37" i="17"/>
  <c r="AJ38" i="17"/>
  <c r="AJ39" i="17"/>
  <c r="AF32" i="17"/>
  <c r="V32" i="17"/>
  <c r="U32" i="17"/>
  <c r="T32" i="17"/>
  <c r="R32" i="17"/>
  <c r="Q32" i="17"/>
  <c r="P32" i="17"/>
  <c r="M32" i="17"/>
  <c r="L32" i="17"/>
  <c r="J32" i="17"/>
  <c r="I32" i="17"/>
  <c r="H32" i="17"/>
  <c r="D32" i="17"/>
  <c r="AI40" i="17"/>
  <c r="AH40" i="17"/>
  <c r="AG40" i="17"/>
  <c r="AF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N32" i="17"/>
  <c r="F32" i="17"/>
  <c r="AG32" i="17"/>
  <c r="E32" i="17"/>
  <c r="D43" i="12"/>
  <c r="G43" i="12"/>
  <c r="H41" i="12"/>
  <c r="H40" i="12"/>
  <c r="E30" i="12"/>
  <c r="D30" i="12"/>
  <c r="AM90" i="14"/>
  <c r="AM89" i="14"/>
  <c r="AM88" i="14"/>
  <c r="AM87" i="14"/>
  <c r="AM86" i="14"/>
  <c r="AM85" i="14"/>
  <c r="AM83" i="14"/>
  <c r="Z72" i="14"/>
  <c r="Z79" i="14" s="1"/>
  <c r="Y72" i="14"/>
  <c r="X72" i="14"/>
  <c r="V72" i="14"/>
  <c r="U72" i="14"/>
  <c r="T72" i="14"/>
  <c r="R72" i="14"/>
  <c r="Q72" i="14"/>
  <c r="P72" i="14"/>
  <c r="N72" i="14"/>
  <c r="M72" i="14"/>
  <c r="L72" i="14"/>
  <c r="J72" i="14"/>
  <c r="I72" i="14"/>
  <c r="H72" i="14"/>
  <c r="F72" i="14"/>
  <c r="E72" i="14"/>
  <c r="D72" i="14"/>
  <c r="V68" i="14"/>
  <c r="V79" i="14" s="1"/>
  <c r="R68" i="14"/>
  <c r="N68" i="14"/>
  <c r="J68" i="14"/>
  <c r="F68" i="14"/>
  <c r="D68" i="14"/>
  <c r="D79" i="14" s="1"/>
  <c r="U68" i="14"/>
  <c r="U79" i="14" s="1"/>
  <c r="L68" i="14"/>
  <c r="L79" i="14" s="1"/>
  <c r="X68" i="14"/>
  <c r="X79" i="14" s="1"/>
  <c r="T68" i="14"/>
  <c r="T79" i="14" s="1"/>
  <c r="E68" i="14"/>
  <c r="E79" i="14" s="1"/>
  <c r="M68" i="14"/>
  <c r="M79" i="14" s="1"/>
  <c r="H68" i="14"/>
  <c r="H79" i="14" s="1"/>
  <c r="I68" i="14"/>
  <c r="I79" i="14" s="1"/>
  <c r="Q68" i="14"/>
  <c r="Q79" i="14" s="1"/>
  <c r="Y68" i="14"/>
  <c r="Y79" i="14" s="1"/>
  <c r="P68" i="14"/>
  <c r="P79" i="14" s="1"/>
  <c r="T56" i="12"/>
  <c r="H56" i="12"/>
  <c r="G57" i="17" l="1"/>
  <c r="G56" i="17"/>
  <c r="G55" i="17"/>
  <c r="G54" i="17"/>
  <c r="G53" i="17"/>
  <c r="G52" i="17"/>
  <c r="G51" i="17"/>
  <c r="G50" i="17"/>
  <c r="G49" i="17"/>
  <c r="K57" i="17"/>
  <c r="K56" i="17"/>
  <c r="K55" i="17"/>
  <c r="K54" i="17"/>
  <c r="K53" i="17"/>
  <c r="K52" i="17"/>
  <c r="K51" i="17"/>
  <c r="K50" i="17"/>
  <c r="K49" i="17"/>
  <c r="O57" i="17"/>
  <c r="O56" i="17"/>
  <c r="O55" i="17"/>
  <c r="O54" i="17"/>
  <c r="O53" i="17"/>
  <c r="O52" i="17"/>
  <c r="O51" i="17"/>
  <c r="O50" i="17"/>
  <c r="O49" i="17"/>
  <c r="S57" i="17"/>
  <c r="S56" i="17"/>
  <c r="S55" i="17"/>
  <c r="S54" i="17"/>
  <c r="S53" i="17"/>
  <c r="S52" i="17"/>
  <c r="S51" i="17"/>
  <c r="S50" i="17"/>
  <c r="S49" i="17"/>
  <c r="W57" i="17"/>
  <c r="W56" i="17"/>
  <c r="W55" i="17"/>
  <c r="W54" i="17"/>
  <c r="W53" i="17"/>
  <c r="W52" i="17"/>
  <c r="W51" i="17"/>
  <c r="W50" i="17"/>
  <c r="W49" i="17"/>
  <c r="AI57" i="17"/>
  <c r="AI56" i="17"/>
  <c r="AI55" i="17"/>
  <c r="AI54" i="17"/>
  <c r="AI53" i="17"/>
  <c r="AI52" i="17"/>
  <c r="AI51" i="17"/>
  <c r="AI50" i="17"/>
  <c r="AI49" i="17"/>
  <c r="G53" i="12"/>
  <c r="G49" i="12"/>
  <c r="G54" i="12"/>
  <c r="G50" i="12"/>
  <c r="G52" i="12"/>
  <c r="G48" i="12"/>
  <c r="G55" i="12"/>
  <c r="G51" i="12"/>
  <c r="G47" i="12"/>
  <c r="X10" i="17"/>
  <c r="X33" i="17" s="1"/>
  <c r="X41" i="17" s="1"/>
  <c r="X47" i="17" s="1"/>
  <c r="Y10" i="17"/>
  <c r="Y33" i="17" s="1"/>
  <c r="R79" i="14"/>
  <c r="N79" i="14"/>
  <c r="F79" i="14"/>
  <c r="AB33" i="17"/>
  <c r="AB41" i="17" s="1"/>
  <c r="AB47" i="17" s="1"/>
  <c r="Z10" i="17"/>
  <c r="Y10" i="12"/>
  <c r="Y31" i="12" s="1"/>
  <c r="V10" i="17"/>
  <c r="X10" i="12"/>
  <c r="X31" i="12" s="1"/>
  <c r="X44" i="12" s="1"/>
  <c r="D10" i="17"/>
  <c r="AC33" i="17"/>
  <c r="J79" i="14"/>
  <c r="Z10" i="12"/>
  <c r="Z31" i="12" s="1"/>
  <c r="Z44" i="12" s="1"/>
  <c r="AK40" i="17"/>
  <c r="AJ40" i="17"/>
  <c r="AJ32" i="17"/>
  <c r="AK32" i="17"/>
  <c r="AL30" i="12"/>
  <c r="AJ30" i="12"/>
  <c r="AK30" i="12"/>
  <c r="K91" i="14"/>
  <c r="S91" i="14"/>
  <c r="AK68" i="14"/>
  <c r="AJ72" i="14"/>
  <c r="AA91" i="14"/>
  <c r="O91" i="14"/>
  <c r="AL72" i="14"/>
  <c r="AK72" i="14"/>
  <c r="G91" i="14"/>
  <c r="W91" i="14"/>
  <c r="AJ68" i="14"/>
  <c r="AB57" i="17" l="1"/>
  <c r="AB56" i="17"/>
  <c r="AB55" i="17"/>
  <c r="AB54" i="17"/>
  <c r="AB53" i="17"/>
  <c r="AB52" i="17"/>
  <c r="AB51" i="17"/>
  <c r="AB50" i="17"/>
  <c r="AB49" i="17"/>
  <c r="X57" i="17"/>
  <c r="X56" i="17"/>
  <c r="X55" i="17"/>
  <c r="X54" i="17"/>
  <c r="X53" i="17"/>
  <c r="X52" i="17"/>
  <c r="X51" i="17"/>
  <c r="X50" i="17"/>
  <c r="X49" i="17"/>
  <c r="Y41" i="17"/>
  <c r="AM91" i="14"/>
  <c r="W58" i="17"/>
  <c r="S58" i="17"/>
  <c r="AI58" i="17"/>
  <c r="AC41" i="17"/>
  <c r="AC47" i="17" s="1"/>
  <c r="AB60" i="17" s="1"/>
  <c r="O58" i="17"/>
  <c r="G58" i="17"/>
  <c r="K58" i="17"/>
  <c r="G56" i="12"/>
  <c r="AM56" i="12" s="1"/>
  <c r="Y44" i="12"/>
  <c r="Y58" i="12" s="1"/>
  <c r="X55" i="12"/>
  <c r="X54" i="12"/>
  <c r="X53" i="12"/>
  <c r="X51" i="12"/>
  <c r="X49" i="12"/>
  <c r="X52" i="12"/>
  <c r="X47" i="12"/>
  <c r="X48" i="12"/>
  <c r="X50" i="12"/>
  <c r="R10" i="17"/>
  <c r="R33" i="17" s="1"/>
  <c r="R47" i="17" s="1"/>
  <c r="N10" i="12"/>
  <c r="N31" i="12" s="1"/>
  <c r="N44" i="12" s="1"/>
  <c r="F10" i="17"/>
  <c r="F33" i="17" s="1"/>
  <c r="F47" i="17" s="1"/>
  <c r="AL79" i="14"/>
  <c r="AL10" i="17" s="1"/>
  <c r="N10" i="17"/>
  <c r="N33" i="17" s="1"/>
  <c r="N47" i="17" s="1"/>
  <c r="J10" i="17"/>
  <c r="AJ79" i="14"/>
  <c r="AJ10" i="17" s="1"/>
  <c r="AK79" i="14"/>
  <c r="AK10" i="17" s="1"/>
  <c r="Z33" i="17"/>
  <c r="Z47" i="17" s="1"/>
  <c r="AM30" i="12"/>
  <c r="AM32" i="17"/>
  <c r="L10" i="12"/>
  <c r="L31" i="12" s="1"/>
  <c r="L44" i="12" s="1"/>
  <c r="L10" i="17"/>
  <c r="L33" i="17" s="1"/>
  <c r="L41" i="17" s="1"/>
  <c r="L47" i="17" s="1"/>
  <c r="I10" i="17"/>
  <c r="I33" i="17" s="1"/>
  <c r="V10" i="12"/>
  <c r="V31" i="12" s="1"/>
  <c r="V44" i="12" s="1"/>
  <c r="V33" i="17"/>
  <c r="V47" i="17" s="1"/>
  <c r="P10" i="12"/>
  <c r="P31" i="12" s="1"/>
  <c r="P44" i="12" s="1"/>
  <c r="I10" i="12"/>
  <c r="P10" i="17"/>
  <c r="P33" i="17" s="1"/>
  <c r="P41" i="17" s="1"/>
  <c r="P47" i="17" s="1"/>
  <c r="AM72" i="14"/>
  <c r="F10" i="12"/>
  <c r="F31" i="12" s="1"/>
  <c r="F44" i="12" s="1"/>
  <c r="AH47" i="17"/>
  <c r="U10" i="12"/>
  <c r="U10" i="17"/>
  <c r="U33" i="17" s="1"/>
  <c r="J10" i="12"/>
  <c r="J31" i="12" s="1"/>
  <c r="J44" i="12" s="1"/>
  <c r="AG33" i="17"/>
  <c r="AG41" i="17" s="1"/>
  <c r="AG47" i="17" s="1"/>
  <c r="R10" i="12"/>
  <c r="R31" i="12" s="1"/>
  <c r="R44" i="12" s="1"/>
  <c r="D33" i="17"/>
  <c r="D41" i="17" s="1"/>
  <c r="D47" i="17" s="1"/>
  <c r="D10" i="12"/>
  <c r="D31" i="12" s="1"/>
  <c r="D44" i="12" s="1"/>
  <c r="H10" i="17"/>
  <c r="H10" i="12"/>
  <c r="H31" i="12" s="1"/>
  <c r="H44" i="12" s="1"/>
  <c r="E10" i="17"/>
  <c r="E10" i="12"/>
  <c r="E31" i="12" s="1"/>
  <c r="E44" i="12" s="1"/>
  <c r="T10" i="12"/>
  <c r="T31" i="12" s="1"/>
  <c r="T44" i="12" s="1"/>
  <c r="T10" i="17"/>
  <c r="T33" i="17" s="1"/>
  <c r="T41" i="17" s="1"/>
  <c r="T47" i="17" s="1"/>
  <c r="Q10" i="17"/>
  <c r="Q33" i="17" s="1"/>
  <c r="Q41" i="17" s="1"/>
  <c r="Q10" i="12"/>
  <c r="Q31" i="12" s="1"/>
  <c r="Q44" i="12" s="1"/>
  <c r="M10" i="17"/>
  <c r="M33" i="17" s="1"/>
  <c r="M41" i="17" s="1"/>
  <c r="M47" i="17" s="1"/>
  <c r="M10" i="12"/>
  <c r="M31" i="12" s="1"/>
  <c r="M44" i="12" s="1"/>
  <c r="AM68" i="14"/>
  <c r="AL44" i="12" l="1"/>
  <c r="D58" i="12"/>
  <c r="L60" i="17"/>
  <c r="Y47" i="17"/>
  <c r="X60" i="17" s="1"/>
  <c r="Q47" i="17"/>
  <c r="P60" i="17"/>
  <c r="L58" i="12"/>
  <c r="H57" i="17"/>
  <c r="H56" i="17"/>
  <c r="H55" i="17"/>
  <c r="H54" i="17"/>
  <c r="H53" i="17"/>
  <c r="H52" i="17"/>
  <c r="H51" i="17"/>
  <c r="H50" i="17"/>
  <c r="H49" i="17"/>
  <c r="T57" i="17"/>
  <c r="T56" i="17"/>
  <c r="T55" i="17"/>
  <c r="T54" i="17"/>
  <c r="T53" i="17"/>
  <c r="T52" i="17"/>
  <c r="T51" i="17"/>
  <c r="T50" i="17"/>
  <c r="T49" i="17"/>
  <c r="U41" i="17"/>
  <c r="U47" i="17" s="1"/>
  <c r="T60" i="17" s="1"/>
  <c r="AM58" i="17"/>
  <c r="I41" i="17"/>
  <c r="I47" i="17" s="1"/>
  <c r="Q58" i="12"/>
  <c r="AL33" i="17"/>
  <c r="AL10" i="12"/>
  <c r="AL31" i="12" s="1"/>
  <c r="AJ10" i="12"/>
  <c r="AJ31" i="12" s="1"/>
  <c r="J33" i="17"/>
  <c r="J47" i="17" s="1"/>
  <c r="AL47" i="17" s="1"/>
  <c r="AM79" i="14"/>
  <c r="AK10" i="12"/>
  <c r="AK31" i="12" s="1"/>
  <c r="H33" i="17"/>
  <c r="H41" i="17" s="1"/>
  <c r="E33" i="17"/>
  <c r="E41" i="17" s="1"/>
  <c r="E47" i="17" s="1"/>
  <c r="D60" i="17" s="1"/>
  <c r="AK33" i="17"/>
  <c r="U31" i="12"/>
  <c r="U44" i="12" s="1"/>
  <c r="U58" i="12" s="1"/>
  <c r="I31" i="12"/>
  <c r="I44" i="12" s="1"/>
  <c r="H58" i="12" s="1"/>
  <c r="AF33" i="17"/>
  <c r="AF41" i="17" s="1"/>
  <c r="AF47" i="17" s="1"/>
  <c r="AF60" i="17" s="1"/>
  <c r="AM51" i="17" l="1"/>
  <c r="AM52" i="17"/>
  <c r="AM56" i="17"/>
  <c r="AM49" i="17"/>
  <c r="AM53" i="17"/>
  <c r="AM57" i="17"/>
  <c r="AM55" i="17"/>
  <c r="H51" i="12"/>
  <c r="AM50" i="17"/>
  <c r="AM54" i="17"/>
  <c r="H47" i="17"/>
  <c r="H60" i="17" s="1"/>
  <c r="H54" i="12"/>
  <c r="T55" i="12"/>
  <c r="H47" i="12"/>
  <c r="H52" i="12"/>
  <c r="H55" i="12"/>
  <c r="AM10" i="12"/>
  <c r="T51" i="12"/>
  <c r="T54" i="12"/>
  <c r="T50" i="12"/>
  <c r="T47" i="12"/>
  <c r="T49" i="12"/>
  <c r="T48" i="12"/>
  <c r="H48" i="12"/>
  <c r="AM10" i="17"/>
  <c r="AM33" i="17" s="1"/>
  <c r="AK41" i="17"/>
  <c r="H50" i="12"/>
  <c r="H49" i="12"/>
  <c r="T52" i="12"/>
  <c r="T53" i="12"/>
  <c r="H53" i="12"/>
  <c r="AK44" i="12"/>
  <c r="AJ44" i="12"/>
  <c r="AJ33" i="17"/>
  <c r="AM50" i="12" l="1"/>
  <c r="AM48" i="12"/>
  <c r="AM55" i="12"/>
  <c r="AM53" i="12"/>
  <c r="AM47" i="12"/>
  <c r="AM54" i="12"/>
  <c r="AM51" i="12"/>
  <c r="AM49" i="12"/>
  <c r="AM52" i="12"/>
  <c r="AJ41" i="17"/>
  <c r="AM41" i="17" s="1"/>
  <c r="AM47" i="17" s="1"/>
  <c r="AM31" i="12"/>
  <c r="AM44" i="12" s="1"/>
</calcChain>
</file>

<file path=xl/sharedStrings.xml><?xml version="1.0" encoding="utf-8"?>
<sst xmlns="http://schemas.openxmlformats.org/spreadsheetml/2006/main" count="1912" uniqueCount="571">
  <si>
    <t xml:space="preserve"> TANÓRA-, KREDIT- ÉS VIZSGATERV </t>
  </si>
  <si>
    <t>PÉNZÜGYI RENDÉSZETI ALAPKÉPZÉSI SZAK</t>
  </si>
  <si>
    <t>érvényes 2024/2025-ös tanévtől felmenő rendszerben.</t>
  </si>
  <si>
    <t>részidejű képzésben, levelező munkarend szerint tanuló hallgatók részére</t>
  </si>
  <si>
    <t>tantárgy kódja</t>
  </si>
  <si>
    <t>tantárgy jellege</t>
  </si>
  <si>
    <t>tanulmányi terület/tantárgy</t>
  </si>
  <si>
    <t>félév/szemeszter</t>
  </si>
  <si>
    <t>Összesen</t>
  </si>
  <si>
    <t>TÁRGYFELELŐS SZERVEZETI EGYSÉG</t>
  </si>
  <si>
    <t>TÁRGYFELELŐS SZEMÉLY</t>
  </si>
  <si>
    <t>1.</t>
  </si>
  <si>
    <t>2.</t>
  </si>
  <si>
    <t>3.</t>
  </si>
  <si>
    <t>4.</t>
  </si>
  <si>
    <t>5.</t>
  </si>
  <si>
    <t>6.</t>
  </si>
  <si>
    <t>7.</t>
  </si>
  <si>
    <t>8.</t>
  </si>
  <si>
    <t>elmélet</t>
  </si>
  <si>
    <t>gyakorlat</t>
  </si>
  <si>
    <t>kredit</t>
  </si>
  <si>
    <t xml:space="preserve">számonkérés   </t>
  </si>
  <si>
    <t xml:space="preserve">számonkérés    </t>
  </si>
  <si>
    <t>elmélet + gyakorlat heti összes tanóra</t>
  </si>
  <si>
    <t>félévi tanóra</t>
  </si>
  <si>
    <t>Törzsanyag tárgyai</t>
  </si>
  <si>
    <t>új</t>
  </si>
  <si>
    <t>K</t>
  </si>
  <si>
    <t>Alapkiképzés</t>
  </si>
  <si>
    <t>ÉÉ</t>
  </si>
  <si>
    <t/>
  </si>
  <si>
    <t>Igazgatásrendészeti és Nemzetközi Rendészeti Tanszék</t>
  </si>
  <si>
    <t>dr. Szilvásy György Péter</t>
  </si>
  <si>
    <t>RINTB11</t>
  </si>
  <si>
    <t>Szabálysértési alapismeretek (pr)</t>
  </si>
  <si>
    <t>RVPTB82</t>
  </si>
  <si>
    <t xml:space="preserve">Integrált pénzügyőri ismeretek 1. </t>
  </si>
  <si>
    <t>ÁÁJTB05</t>
  </si>
  <si>
    <t>Magyarország stratégiai dimenziói a múltban és ma</t>
  </si>
  <si>
    <t xml:space="preserve">Állam- és Jogtörténeti Tanszék </t>
  </si>
  <si>
    <t>Prof. Dr. Nagyernyei-Szabó Ádám Sándor</t>
  </si>
  <si>
    <t xml:space="preserve"> ÁÁJTB06</t>
  </si>
  <si>
    <t xml:space="preserve">Civilizációnk kihívásai </t>
  </si>
  <si>
    <t>HKHATA901</t>
  </si>
  <si>
    <t>Védelem és közszolgálat</t>
  </si>
  <si>
    <t>Hadászati Tanszék</t>
  </si>
  <si>
    <t>Dr. Jobbágy Zoltán</t>
  </si>
  <si>
    <t xml:space="preserve">Közös Közszolgálati Gyakorlat </t>
  </si>
  <si>
    <t>GYJ</t>
  </si>
  <si>
    <t>Rendészeti Vezetéstudományi Tanszék</t>
  </si>
  <si>
    <t>Dr. Kovács Gábor</t>
  </si>
  <si>
    <t>RKRJB15</t>
  </si>
  <si>
    <t>Alkotmányjogi alapintézmények</t>
  </si>
  <si>
    <t>RKRJB16</t>
  </si>
  <si>
    <t>Közigazgatás alapintézményei</t>
  </si>
  <si>
    <t>RRETB18</t>
  </si>
  <si>
    <t>Rendészettörténeti ismeretek</t>
  </si>
  <si>
    <t>RINYB21</t>
  </si>
  <si>
    <t>Általános rendészeti szaknyelv 1.</t>
  </si>
  <si>
    <t>GYJ (SZG)</t>
  </si>
  <si>
    <t>RINYB22</t>
  </si>
  <si>
    <t>Általános rendészeti szaknyelv 2.</t>
  </si>
  <si>
    <t>RINYB23</t>
  </si>
  <si>
    <t>Általános rendészeti szaknyelv 3.</t>
  </si>
  <si>
    <t>RINYB24</t>
  </si>
  <si>
    <t>Általános rendészeti szaknyelv 4.</t>
  </si>
  <si>
    <t>RTKTB51</t>
  </si>
  <si>
    <t>Rendészeti testnevelés 1.</t>
  </si>
  <si>
    <t>RTKTB52</t>
  </si>
  <si>
    <t>Rendészeti testnevelés 2.</t>
  </si>
  <si>
    <t>RTKTB53</t>
  </si>
  <si>
    <t>Rendészeti testnevelés 3.</t>
  </si>
  <si>
    <t>RTKTB54</t>
  </si>
  <si>
    <t>Rendészeti testnevelés 4.</t>
  </si>
  <si>
    <t>RTKTB55</t>
  </si>
  <si>
    <t>Rendészeti testnevelés 5.</t>
  </si>
  <si>
    <t>RTKTB56</t>
  </si>
  <si>
    <t>Rendészeti testnevelés 6.</t>
  </si>
  <si>
    <t>Kriminológiai Tanszék</t>
  </si>
  <si>
    <t>Dr. Barabás Andrea Tünde</t>
  </si>
  <si>
    <t>RTKTB57</t>
  </si>
  <si>
    <t>Rendészeti testnevelés 7.</t>
  </si>
  <si>
    <t>RTKTB58</t>
  </si>
  <si>
    <t>Rendészeti testnevelés 8.</t>
  </si>
  <si>
    <t>RVPTB83</t>
  </si>
  <si>
    <t>Integrált pénzügyőri ismeretek 2.</t>
  </si>
  <si>
    <t>RVPTB152</t>
  </si>
  <si>
    <t xml:space="preserve">Pénzügyőri intézkedéstaktika 1. </t>
  </si>
  <si>
    <t>RVPTB153</t>
  </si>
  <si>
    <t xml:space="preserve">Pénzügyőri intézkedéstaktika 2. </t>
  </si>
  <si>
    <t>RVPTB154</t>
  </si>
  <si>
    <t xml:space="preserve">Pénzügyőri intézkedéstaktika 3. </t>
  </si>
  <si>
    <t>RVPTB155</t>
  </si>
  <si>
    <t>Pénzügyőri intézkedéstaktika 4.</t>
  </si>
  <si>
    <t>RVPTB156</t>
  </si>
  <si>
    <t>Pénzügyőri intézkedéstaktika 5.</t>
  </si>
  <si>
    <t>RVPTB157</t>
  </si>
  <si>
    <t>Pénzügyőri intézkedéstaktika 6.</t>
  </si>
  <si>
    <t>RVPTB158</t>
  </si>
  <si>
    <t>Pénzügyőri intézkedéstaktika 7.</t>
  </si>
  <si>
    <t>RVPTB26</t>
  </si>
  <si>
    <t>NAV informatika 1.</t>
  </si>
  <si>
    <t>RBÜAB01</t>
  </si>
  <si>
    <t>Büntetőjog 1.</t>
  </si>
  <si>
    <t>ÉÉ(Z)</t>
  </si>
  <si>
    <t>RBÜAB02</t>
  </si>
  <si>
    <t>Büntetőjog 2.</t>
  </si>
  <si>
    <t>K(Z)</t>
  </si>
  <si>
    <t>RVPTB64</t>
  </si>
  <si>
    <t>Szakmatörténet</t>
  </si>
  <si>
    <t>RKROB13</t>
  </si>
  <si>
    <t>Kriminológiai ismeretek (PR)</t>
  </si>
  <si>
    <t>RVPTB124</t>
  </si>
  <si>
    <t>Adójog és adóztatás 1.</t>
  </si>
  <si>
    <t>RVPTB125</t>
  </si>
  <si>
    <t>Adójog és adóztatás 2.</t>
  </si>
  <si>
    <t>RVPTB126</t>
  </si>
  <si>
    <t>Adójog és adóztatás 3.</t>
  </si>
  <si>
    <t>RVPTB127</t>
  </si>
  <si>
    <t>Adójog és adóztatás 4.</t>
  </si>
  <si>
    <t>RVPTB128</t>
  </si>
  <si>
    <t xml:space="preserve">Uniós vámjog és külkereskedelmi technika </t>
  </si>
  <si>
    <t>RVPTB159</t>
  </si>
  <si>
    <t xml:space="preserve">Adójog és vámpolitika </t>
  </si>
  <si>
    <t>RRMTB08</t>
  </si>
  <si>
    <t>Rendészet pszichológiája</t>
  </si>
  <si>
    <t>RINTB12</t>
  </si>
  <si>
    <t>Rendészeti hatósági eljárásjog (PR)</t>
  </si>
  <si>
    <t>RVPTB108</t>
  </si>
  <si>
    <t>Gazdasági ismeret 1.</t>
  </si>
  <si>
    <t>RVPTB109</t>
  </si>
  <si>
    <t>Gazdasági ismeret 2.</t>
  </si>
  <si>
    <t>GYJ(Z)</t>
  </si>
  <si>
    <t>RVPTB110</t>
  </si>
  <si>
    <t>Gazdasági ismeret 3.</t>
  </si>
  <si>
    <t>B(Z)</t>
  </si>
  <si>
    <t>RKPTB03</t>
  </si>
  <si>
    <t>Kriminálpszichológia 1.</t>
  </si>
  <si>
    <t>RKPTB04</t>
  </si>
  <si>
    <t>Kriminálpszichológia 2.</t>
  </si>
  <si>
    <t>RRVTB01</t>
  </si>
  <si>
    <t xml:space="preserve">Vezetés- és szervezéselmélet </t>
  </si>
  <si>
    <t>RRMTB06</t>
  </si>
  <si>
    <t>Konfliktuskezelés tréning</t>
  </si>
  <si>
    <t xml:space="preserve"> RRMTB05</t>
  </si>
  <si>
    <t>Rendészeti etika, integritás tréning</t>
  </si>
  <si>
    <t>RRMTB04</t>
  </si>
  <si>
    <t>Rendészeti kommunikáció tréning</t>
  </si>
  <si>
    <t>RRMTB07</t>
  </si>
  <si>
    <t>Irányítói, vezetői kompetenciafejlesztő tréning</t>
  </si>
  <si>
    <t>KV</t>
  </si>
  <si>
    <t>Szabadon választható 1.</t>
  </si>
  <si>
    <t>Szabadon választható 2.</t>
  </si>
  <si>
    <t>Szabadon választható 3.</t>
  </si>
  <si>
    <t>Szabadon választható 4.</t>
  </si>
  <si>
    <t>TÖRZSANYAG ÖSSZESEN</t>
  </si>
  <si>
    <t>x</t>
  </si>
  <si>
    <t>Szakdolgozat/Diplomamunka tantárgya</t>
  </si>
  <si>
    <t>RRETB12</t>
  </si>
  <si>
    <t>Szakdolgozat módszertan</t>
  </si>
  <si>
    <t>Szakdolgozat/Diplomamunka tantárgyak összesen:</t>
  </si>
  <si>
    <t>Szakmai gyakorlat</t>
  </si>
  <si>
    <t>Rendészetelméleti- és történeti Tanszék</t>
  </si>
  <si>
    <t>Kreditet nem képező tárgyak</t>
  </si>
  <si>
    <t>KR</t>
  </si>
  <si>
    <t>X</t>
  </si>
  <si>
    <t>SZG</t>
  </si>
  <si>
    <t>Kreditet nem képező tárgyak összesen:</t>
  </si>
  <si>
    <t>ÖSSZES TANÓRARENDI TANÓRA</t>
  </si>
  <si>
    <t>SZÁMONKÉRÉSEK ÖSSZESÍTŐ</t>
  </si>
  <si>
    <t>Aláírás (A)</t>
  </si>
  <si>
    <t>Beszámoló (B)</t>
  </si>
  <si>
    <t>Évközi értékelés  (ÉÉ) + (ÉÉ(Z))</t>
  </si>
  <si>
    <t>Gyakorlati jegy(GYJ) + (GYJ(Z))</t>
  </si>
  <si>
    <t>Kollokvium (K) + (K(Z))</t>
  </si>
  <si>
    <t>Alapvizsga (AV)</t>
  </si>
  <si>
    <t>Komplex vizsga (KV)</t>
  </si>
  <si>
    <t>Szigorlat (SZG)</t>
  </si>
  <si>
    <t>Zárvizsga tárgy(ZV)</t>
  </si>
  <si>
    <t>FÉLÉVENKÉNT SZÁMONKÉRÉSEK ÖSSZESEN:</t>
  </si>
  <si>
    <t>Szabadon választható tantárgyak</t>
  </si>
  <si>
    <t>RINYB25</t>
  </si>
  <si>
    <t>SZV</t>
  </si>
  <si>
    <t>Angol migrációs szaknyelv 1.</t>
  </si>
  <si>
    <t>Idegennyelvi és Szaknyelvi Lektorátus</t>
  </si>
  <si>
    <t>RINYB26</t>
  </si>
  <si>
    <t>Angol migrációs szaknyelv 2.</t>
  </si>
  <si>
    <t>RINYB27</t>
  </si>
  <si>
    <t>Angol kommunikációs rendészeti szaknyelv 1.</t>
  </si>
  <si>
    <t>Kudar Mariann</t>
  </si>
  <si>
    <t>RINYB28</t>
  </si>
  <si>
    <t>Angol kommunikációs rendészeti szaknyelv 2.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</si>
  <si>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</si>
  <si>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</si>
  <si>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</si>
  <si>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</si>
  <si>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</si>
  <si>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 xml:space="preserve">Angol B2 nyelvvizsga felkészítő </t>
  </si>
  <si>
    <t>RINYB40</t>
  </si>
  <si>
    <t>Angol B2 nyelvvizsga felkészítő 2.</t>
  </si>
  <si>
    <t>RINYB41</t>
  </si>
  <si>
    <t>Angol középfokú szintre hozó 1.</t>
  </si>
  <si>
    <t>Dr. Nagy György</t>
  </si>
  <si>
    <t>RINYB42</t>
  </si>
  <si>
    <t>Angol középfokú szintre hozó 2.</t>
  </si>
  <si>
    <t>RINYB43</t>
  </si>
  <si>
    <t>Angol középfokú szintre hozó 3.</t>
  </si>
  <si>
    <t>Barnucz Nóra</t>
  </si>
  <si>
    <t>RINYB44</t>
  </si>
  <si>
    <t>Angol középfokú szintre hozó 4.</t>
  </si>
  <si>
    <t>RINYB31</t>
  </si>
  <si>
    <t>Német rendészeti szaknyelv 1.</t>
  </si>
  <si>
    <t>Veres-Faddi Nikolett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</si>
  <si>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</si>
  <si>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</si>
  <si>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</si>
  <si>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</si>
  <si>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</si>
  <si>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</si>
  <si>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RHRTB65</t>
  </si>
  <si>
    <t>Úti okmányok vizsgálata</t>
  </si>
  <si>
    <t>Határrendészeti Tanszék</t>
  </si>
  <si>
    <t>Dr. Balla József</t>
  </si>
  <si>
    <t>RHRTB22</t>
  </si>
  <si>
    <t>A schengeni egyezménnyel kapcsolatos rendészeti és biztonsági tanulmányok</t>
  </si>
  <si>
    <t>Vájlok László</t>
  </si>
  <si>
    <t>RBATB20</t>
  </si>
  <si>
    <t>A külföldiek integrációja hazánkban és az Európai Unióban</t>
  </si>
  <si>
    <t>B</t>
  </si>
  <si>
    <t>Klenner Zoltán</t>
  </si>
  <si>
    <t>RBATB49</t>
  </si>
  <si>
    <t>Híres magyarok – az állampolgárság megállapítása és az államérdekű honosítás speciális szabályai</t>
  </si>
  <si>
    <t xml:space="preserve">dr. Mágó Barbara </t>
  </si>
  <si>
    <t>RNETB03</t>
  </si>
  <si>
    <t>Az Európai Elfogatóparancs és átadási eljárás</t>
  </si>
  <si>
    <t>dr. Fachet Gergő</t>
  </si>
  <si>
    <t>RJITB07</t>
  </si>
  <si>
    <t>Értékpapírjogi és tőkepiaci ismeretek</t>
  </si>
  <si>
    <t>dr. Schubauerné dr. Hargitai Veronika</t>
  </si>
  <si>
    <t>RARTB16</t>
  </si>
  <si>
    <t>Gyűlölet-bűncselekmények: bűnüldözés és bűnmegelőzés az Euróapi Unióban</t>
  </si>
  <si>
    <t>RKRJB25</t>
  </si>
  <si>
    <t>Humánerőforrás gazdálkodás</t>
  </si>
  <si>
    <t>dr. Sipos Csilla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</si>
  <si>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</si>
  <si>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</si>
  <si>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</si>
  <si>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</si>
  <si>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</si>
  <si>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</si>
  <si>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dr. Németh Ágota</t>
  </si>
  <si>
    <t>RBGVB137</t>
  </si>
  <si>
    <t>A környezeti bűncselekmények elleni nemzetközi és hazai fellépés</t>
  </si>
  <si>
    <t>dr. Zsigmond Csaba</t>
  </si>
  <si>
    <t>RBGVB138</t>
  </si>
  <si>
    <t>Bankok biztonsága, védelmi megoldásai</t>
  </si>
  <si>
    <t>dr. Simon Béla</t>
  </si>
  <si>
    <t>RBGVB144</t>
  </si>
  <si>
    <t>Információvédelem kriptográfiával az ókortól napjainki</t>
  </si>
  <si>
    <t>Dr. Károlyi László</t>
  </si>
  <si>
    <t>RBGVB147</t>
  </si>
  <si>
    <t>Új típusú információszerzés a bűnüldözésben</t>
  </si>
  <si>
    <t xml:space="preserve">Bv. intézetek kriminalisztikája testközelben </t>
  </si>
  <si>
    <t>Büntetés-végrehajtási Tanszék</t>
  </si>
  <si>
    <t>Dr. Czenczer Orsolya</t>
  </si>
  <si>
    <t>RFTTB02</t>
  </si>
  <si>
    <t>Környezet- és természet elleni bűncselekmények kriminálmetodikája</t>
  </si>
  <si>
    <t>dr. Halász Henrietta</t>
  </si>
  <si>
    <t>Krimináltechnikai Tanszék</t>
  </si>
  <si>
    <t>RMORB04</t>
  </si>
  <si>
    <t>Atomerőművek biztonsága</t>
  </si>
  <si>
    <t>MÖRT</t>
  </si>
  <si>
    <t xml:space="preserve">dr. Rottler Violetta </t>
  </si>
  <si>
    <t>RMORB56</t>
  </si>
  <si>
    <t>Személyvédelem</t>
  </si>
  <si>
    <t>RRETB09</t>
  </si>
  <si>
    <t>Sportrendészet</t>
  </si>
  <si>
    <t>Rendészetelméleti és -történeti Tanszék</t>
  </si>
  <si>
    <t>Dr. Nagy-Tóth Nikolett Ágnes</t>
  </si>
  <si>
    <t>RRETB11</t>
  </si>
  <si>
    <t>Az Oroszországi Föderáció rendészeti rendszerei</t>
  </si>
  <si>
    <t>dr. Deák József</t>
  </si>
  <si>
    <t>RVPTB142</t>
  </si>
  <si>
    <t>Bevételi hatóságok nemzetközi együttműködése</t>
  </si>
  <si>
    <t>Vám- és Pénzügyőri Tanszék</t>
  </si>
  <si>
    <t>RVPTB145</t>
  </si>
  <si>
    <t>Az emberi erőforrás, mint érték a rendészetben</t>
  </si>
  <si>
    <t>Dr. Magasvári Adrienn</t>
  </si>
  <si>
    <t>RVPTB56</t>
  </si>
  <si>
    <t>Vámellenőrzés a gyakorlatban – Záhonytól Brüsszelig</t>
  </si>
  <si>
    <t>Dr. Suba László</t>
  </si>
  <si>
    <t>RVPTB141</t>
  </si>
  <si>
    <t>Narkológia</t>
  </si>
  <si>
    <t>Erdős Ákos</t>
  </si>
  <si>
    <t>RVPTB140</t>
  </si>
  <si>
    <t>Tudatos adózás</t>
  </si>
  <si>
    <t>RKBTB26</t>
  </si>
  <si>
    <t xml:space="preserve">Közlekedési büntetőjog </t>
  </si>
  <si>
    <t>Közbiztonsági Tanszék</t>
  </si>
  <si>
    <t>Dr. Major Róbert</t>
  </si>
  <si>
    <t>RBÜEB07</t>
  </si>
  <si>
    <t>A vallomás műszeres ellenőrzése</t>
  </si>
  <si>
    <t>Büntető-eljárásjogi Tanszék</t>
  </si>
  <si>
    <t>Dr. Budaházi Árpád</t>
  </si>
  <si>
    <t>RBÜEB10</t>
  </si>
  <si>
    <t>A büntetőeljárás aktuális kihívásai</t>
  </si>
  <si>
    <t>Dr. Vári Vince</t>
  </si>
  <si>
    <t xml:space="preserve">RBÜEB17 </t>
  </si>
  <si>
    <t>Az állami büntetőhatalom elmélete és gyakorlata</t>
  </si>
  <si>
    <t>Bűntetőjogi Tanszék</t>
  </si>
  <si>
    <t>RBÜAB11</t>
  </si>
  <si>
    <t>A bűnhalmazatok gyakorlati problémái</t>
  </si>
  <si>
    <t>Dr. Pallagi Anikó</t>
  </si>
  <si>
    <t>RBÜAB14</t>
  </si>
  <si>
    <t>A büntetőjogszabály értelmezése</t>
  </si>
  <si>
    <t>RNYTB03</t>
  </si>
  <si>
    <t>A szolgálati kutya alkalmazása</t>
  </si>
  <si>
    <t>dr. Frigyer László</t>
  </si>
  <si>
    <t>RNYTB07</t>
  </si>
  <si>
    <t>Rendészet és turizmusbiztonság</t>
  </si>
  <si>
    <t>Dr. Mátyás Szabolcs</t>
  </si>
  <si>
    <t>RRVTB09</t>
  </si>
  <si>
    <t xml:space="preserve">Rendészeti menedzsment </t>
  </si>
  <si>
    <t>Dr. Kovács István</t>
  </si>
  <si>
    <t>RINYB52</t>
  </si>
  <si>
    <t>Orosz nyelv kezdőknek 1.</t>
  </si>
  <si>
    <t>Nagy Éva</t>
  </si>
  <si>
    <t>RINYB56</t>
  </si>
  <si>
    <t>Orosz nyelv haladóknak 1.</t>
  </si>
  <si>
    <t>RKBTB58</t>
  </si>
  <si>
    <t xml:space="preserve">A vallás különös szerepe a közszolgálatban </t>
  </si>
  <si>
    <t>Dr. Tihanyi Miklós</t>
  </si>
  <si>
    <t>VÁMIGAZGATÁSI ÉS RENDÉSZETI SZAKIRÁNY</t>
  </si>
  <si>
    <t>részdős képzésben, levelező munkarend szerint tanuló hallgatók részére</t>
  </si>
  <si>
    <t>félévi összes</t>
  </si>
  <si>
    <t>számonkérés</t>
  </si>
  <si>
    <t>összes</t>
  </si>
  <si>
    <t>ÖSSZES TANÓRA</t>
  </si>
  <si>
    <t>Szakirány/specializáció tárgyai</t>
  </si>
  <si>
    <t>RVPTB111</t>
  </si>
  <si>
    <t>Uniós vámjog 1.</t>
  </si>
  <si>
    <t>RVPTB112</t>
  </si>
  <si>
    <t>Uniós vámjog 2.</t>
  </si>
  <si>
    <t>RVPTB113</t>
  </si>
  <si>
    <t>Uniós vámjog 3.</t>
  </si>
  <si>
    <t>Uniós vámjog 4.</t>
  </si>
  <si>
    <t>RVPTB116</t>
  </si>
  <si>
    <t>Uniós vámtarifa 1.</t>
  </si>
  <si>
    <t>ÉÉ(SZG)</t>
  </si>
  <si>
    <t>RVPTB117</t>
  </si>
  <si>
    <t>Uniós vámtarifa 2.</t>
  </si>
  <si>
    <t>K(SZG)</t>
  </si>
  <si>
    <t>RVPTB118</t>
  </si>
  <si>
    <t>Uniós vámtarifa 3.</t>
  </si>
  <si>
    <t>RVPTB120</t>
  </si>
  <si>
    <t xml:space="preserve">Külkereskedelem-technika és logisztika </t>
  </si>
  <si>
    <t>RVPTB160</t>
  </si>
  <si>
    <t>Adóhatósági ellenőrzés és végrehajtás</t>
  </si>
  <si>
    <t>RVPTB161</t>
  </si>
  <si>
    <t>Rendészeti ellenőrzés 2.</t>
  </si>
  <si>
    <t>RVPTB138</t>
  </si>
  <si>
    <t>NAV Informatika 2.</t>
  </si>
  <si>
    <t>RVPTB164</t>
  </si>
  <si>
    <t>NAV Informatika 3.</t>
  </si>
  <si>
    <t>RBÜAB21</t>
  </si>
  <si>
    <t>Pénzügyi rendészeti büntetőjogi ismeretek</t>
  </si>
  <si>
    <t>RVPTB165</t>
  </si>
  <si>
    <t>Projektfeladat (VR)</t>
  </si>
  <si>
    <t>RVPTB166</t>
  </si>
  <si>
    <t>Hivatásrendi vezetéselmélet (VR)</t>
  </si>
  <si>
    <t>RBÜEB20</t>
  </si>
  <si>
    <t>Büntetőeljárás-jog (VR)</t>
  </si>
  <si>
    <t>RVPTB162</t>
  </si>
  <si>
    <t>Rendészeti ellenőrzés 3.</t>
  </si>
  <si>
    <t>RVPTB163</t>
  </si>
  <si>
    <t>Szakirány/specializáció összesen</t>
  </si>
  <si>
    <t>Szakmai gyakorlat összesen</t>
  </si>
  <si>
    <t>Kreditet nem képező tantárgyak</t>
  </si>
  <si>
    <t>Uniós vámtarifa szigorlat</t>
  </si>
  <si>
    <t>Uniós vámjog ZV</t>
  </si>
  <si>
    <t>ZV</t>
  </si>
  <si>
    <t>Gazdasági ismeret ZV</t>
  </si>
  <si>
    <t>Adójog és adóztatás ZV</t>
  </si>
  <si>
    <t>Kreditet nem képező tantárgyak összesen:</t>
  </si>
  <si>
    <t xml:space="preserve"> SZAKON MINDÖSSZESEN</t>
  </si>
  <si>
    <t>Záróvizsga tárgy(ZV)</t>
  </si>
  <si>
    <t>PÉNZÜGYI NYOMOZÓI SZAKIRÁNY</t>
  </si>
  <si>
    <t>RVPTB147</t>
  </si>
  <si>
    <t>Bevezetés a pénzügyi nyomozásba</t>
  </si>
  <si>
    <t>RVPTB167</t>
  </si>
  <si>
    <t>NAV bűnügyi informatika 1.</t>
  </si>
  <si>
    <t>RVPTB168</t>
  </si>
  <si>
    <t>NAV bűnügyi informatika 2.</t>
  </si>
  <si>
    <t>RVPTB169</t>
  </si>
  <si>
    <t>Pénzügyi nyomozói komplex ismeretek 1.</t>
  </si>
  <si>
    <t>RVPTB170</t>
  </si>
  <si>
    <t>Pénzügyi nyomozói komplex ismeretek 2.</t>
  </si>
  <si>
    <t>RKNIB46 </t>
  </si>
  <si>
    <t>Informatika (Robotzsaru) 2.</t>
  </si>
  <si>
    <t>RKRIB19</t>
  </si>
  <si>
    <t>Krimináltechnika 1.</t>
  </si>
  <si>
    <t>RKRIB20</t>
  </si>
  <si>
    <t>Krimináltechnika 2.</t>
  </si>
  <si>
    <t>RKMTB01</t>
  </si>
  <si>
    <t>Krimináltaktika 1.</t>
  </si>
  <si>
    <t>RKMTB02</t>
  </si>
  <si>
    <t>Krimináltaktika 2.</t>
  </si>
  <si>
    <t>RBÜAB03</t>
  </si>
  <si>
    <t>Büntetőjog 3.</t>
  </si>
  <si>
    <t>RBÜAB04</t>
  </si>
  <si>
    <t>Büntetőjog 4.</t>
  </si>
  <si>
    <t>RVPTB29</t>
  </si>
  <si>
    <t>Bűnügyi szolgálati szakismeret</t>
  </si>
  <si>
    <t>RBÜAB20</t>
  </si>
  <si>
    <t>Büntetőjogi repetitórium</t>
  </si>
  <si>
    <t>RVPTB171</t>
  </si>
  <si>
    <t>Projektfeladat (PNY)</t>
  </si>
  <si>
    <t>RVPTB172</t>
  </si>
  <si>
    <t>Hivatásrendi vezetéselmélet (PNY)</t>
  </si>
  <si>
    <t>RBÜEB11</t>
  </si>
  <si>
    <t>Büntetőeljárás-jog 1.</t>
  </si>
  <si>
    <t>RBÜEB12</t>
  </si>
  <si>
    <t>Büntetőeljárás-jog 2.</t>
  </si>
  <si>
    <t>RBÜEB13</t>
  </si>
  <si>
    <t>Büntetőeljárás-jog 3.</t>
  </si>
  <si>
    <t>ÉÉ(SZ)</t>
  </si>
  <si>
    <t>RBÜAB22</t>
  </si>
  <si>
    <t>Költségvetés büntetőjogi védelme</t>
  </si>
  <si>
    <t xml:space="preserve"> SZAKON ÖSSZESEN</t>
  </si>
  <si>
    <t>RBÜEB08</t>
  </si>
  <si>
    <t>Büntető-eljárásjog szigorlat</t>
  </si>
  <si>
    <t>Kriminalisztika szigorlat</t>
  </si>
  <si>
    <t>RBÜAB10</t>
  </si>
  <si>
    <t>BÜNTETŐJOG ZV</t>
  </si>
  <si>
    <t>ÖSSZES TANÓRARENDI KONTAKTÓRA</t>
  </si>
  <si>
    <t>MINDÖSSZESEN</t>
  </si>
  <si>
    <t>RVPTB61</t>
  </si>
  <si>
    <t>Szakmai gyakorlat 1. (PR)</t>
  </si>
  <si>
    <t>RVPTB62</t>
  </si>
  <si>
    <t>RVPTB91</t>
  </si>
  <si>
    <t>RVPTB92</t>
  </si>
  <si>
    <t>Szakmai gyakorlat 2. (VR)</t>
  </si>
  <si>
    <t>Szakmai gyakorlat 3. (VR)</t>
  </si>
  <si>
    <t>Szakmai gyakorlat 4. (VR)</t>
  </si>
  <si>
    <t>RVPTB59</t>
  </si>
  <si>
    <t>Szakmai gyakorlat 2. (PNY)</t>
  </si>
  <si>
    <t>RVPTB80</t>
  </si>
  <si>
    <t>RVPTB81</t>
  </si>
  <si>
    <t>Szakmai gyakorlat 3. (PNY)</t>
  </si>
  <si>
    <t>Szakmai gyakorlat 4. (PNY)</t>
  </si>
  <si>
    <t>Rendészeti ellenőrzés 1.</t>
  </si>
  <si>
    <t>RINYB79</t>
  </si>
  <si>
    <t>RVPTB174</t>
  </si>
  <si>
    <t>RVPTB175</t>
  </si>
  <si>
    <t>RVPTB176</t>
  </si>
  <si>
    <t>Rendészeti Kiképzési és Nevelési Intézet</t>
  </si>
  <si>
    <t>Rendészeti Magatartástudományi és Kriminálpszichológiai  Tanszék</t>
  </si>
  <si>
    <t>Dr. Hegedűs Judit</t>
  </si>
  <si>
    <t>dr. Simon Attila</t>
  </si>
  <si>
    <t>Dr. Buzás Gábor</t>
  </si>
  <si>
    <t>Ürmösné Dr. Simon Gabriella</t>
  </si>
  <si>
    <t xml:space="preserve">Testnevelési és Küzdősportok Tanszék </t>
  </si>
  <si>
    <t>Dr. Freyer Tamás</t>
  </si>
  <si>
    <t>Nagy Ádám Ferenc</t>
  </si>
  <si>
    <t>Dr. Erdős Ákos</t>
  </si>
  <si>
    <t>Büntetőjog Tanszék</t>
  </si>
  <si>
    <t>Dr. Czene-Polgár Viktória</t>
  </si>
  <si>
    <t>dr. Potoczki Zoltán</t>
  </si>
  <si>
    <t>Rendészeti Magatartástudományi Tanszék</t>
  </si>
  <si>
    <t>Gazsó Magdolna</t>
  </si>
  <si>
    <t>Dr. Boros Anita</t>
  </si>
  <si>
    <t>Dr. Fekete Márta</t>
  </si>
  <si>
    <t xml:space="preserve">Dr. Molnár Katalin </t>
  </si>
  <si>
    <t>Erdélyi Ákos</t>
  </si>
  <si>
    <t>RINYB81</t>
  </si>
  <si>
    <t>Orosz nyelv haladóknak 2.</t>
  </si>
  <si>
    <t>RINYB82</t>
  </si>
  <si>
    <t>Orosz nyelv haladóknak 3.</t>
  </si>
  <si>
    <t>IdegenrendésetiTanszék</t>
  </si>
  <si>
    <t>Bünügyi és Gazdaságvédelmi Tanszék</t>
  </si>
  <si>
    <t>Kiberbűnözéselleni Tanszék</t>
  </si>
  <si>
    <t>dr. Kovács Sándor</t>
  </si>
  <si>
    <t>KrimináltechnikaiTanszék</t>
  </si>
  <si>
    <t>RMTTB17</t>
  </si>
  <si>
    <t>RKNIB44</t>
  </si>
  <si>
    <t>Zsámbokiné dr. Ficskovszky Ágnes</t>
  </si>
  <si>
    <t>dr. Pajor Andrea</t>
  </si>
  <si>
    <t>Dr. Hollán Miklós</t>
  </si>
  <si>
    <t>Dr. Fantoly Zsanett</t>
  </si>
  <si>
    <t>dr. Balázs Zsolt</t>
  </si>
  <si>
    <t>Sánta Gyögyné Huba Judit</t>
  </si>
  <si>
    <t>Rucska András</t>
  </si>
  <si>
    <t>dr. Tirts Tibor</t>
  </si>
  <si>
    <t>Dr. Magasvári Adienn</t>
  </si>
  <si>
    <t>Társadalom és emberismeret alapjai</t>
  </si>
  <si>
    <t>ÁNTK Emberi Erőforrás Tanszék</t>
  </si>
  <si>
    <t>Dr. Kovács Tamás</t>
  </si>
  <si>
    <t>Általános rendészeti szaknyelv  szigorlat</t>
  </si>
  <si>
    <t>Krimináltaktikai és KriminálmetodikaiTanszék</t>
  </si>
  <si>
    <t>Romológia</t>
  </si>
  <si>
    <t>dr. Kovács Richárd</t>
  </si>
  <si>
    <t>Krimináltaktikai és Kriminálmetodikai Tanszék</t>
  </si>
  <si>
    <t>RVPTB02</t>
  </si>
  <si>
    <t xml:space="preserve">Szakdolgozat konzultáció </t>
  </si>
  <si>
    <t>RVPTB114</t>
  </si>
  <si>
    <t>RRVTB06</t>
  </si>
  <si>
    <t>RTOSB03</t>
  </si>
  <si>
    <t xml:space="preserve">PÉNZÜGYI RENDÉSZETI ALAPKÉPZÉSI SZAK </t>
  </si>
  <si>
    <t>ELŐTANULMÁNYI REND</t>
  </si>
  <si>
    <t>Kódszám</t>
  </si>
  <si>
    <t>Tanulmányi terület/tantárgy</t>
  </si>
  <si>
    <t>ELŐTANULMÁNYI KÖTELEZETTSÉG</t>
  </si>
  <si>
    <t>Tantárgy</t>
  </si>
  <si>
    <t>Általános rendészeti szaknyelv 2</t>
  </si>
  <si>
    <t>Általános rendészeti szaknyelv 1</t>
  </si>
  <si>
    <t>Általános rendészeti szaknyelv 3</t>
  </si>
  <si>
    <t>Általános rendészeti szaknyelv 4</t>
  </si>
  <si>
    <t xml:space="preserve">Rendészeti testnevelés 2. </t>
  </si>
  <si>
    <t xml:space="preserve">Rendészeti testnevelés 1. </t>
  </si>
  <si>
    <t xml:space="preserve">Rendészeti testnevelés 3. </t>
  </si>
  <si>
    <t xml:space="preserve">Rendészeti testnevelés 4. </t>
  </si>
  <si>
    <t xml:space="preserve">Rendészeti testnevelés 5. </t>
  </si>
  <si>
    <t xml:space="preserve">Rendészeti testnevelés 6. </t>
  </si>
  <si>
    <t xml:space="preserve">Rendészeti testnevelés 7. </t>
  </si>
  <si>
    <t xml:space="preserve">Rendészeti testnevelés 8. </t>
  </si>
  <si>
    <t xml:space="preserve">Gazdasági ismeret 2. </t>
  </si>
  <si>
    <t xml:space="preserve">Gazdasági ismeret 1. </t>
  </si>
  <si>
    <t xml:space="preserve">Gazdasági ismeret 3. </t>
  </si>
  <si>
    <t>RKPTB03 </t>
  </si>
  <si>
    <t>Kriminálpszichológia 1 </t>
  </si>
  <si>
    <t>RMTTB17 </t>
  </si>
  <si>
    <t xml:space="preserve">Társadalom és emberismeret alapjai </t>
  </si>
  <si>
    <t>RKPTB04 </t>
  </si>
  <si>
    <t>Kriminálpszichológia 2</t>
  </si>
  <si>
    <t>RRMTB05</t>
  </si>
  <si>
    <t xml:space="preserve">Uniós vámjog 1. </t>
  </si>
  <si>
    <t xml:space="preserve">Uniós vámjog 2. </t>
  </si>
  <si>
    <t xml:space="preserve">Uniós vámjog 3. </t>
  </si>
  <si>
    <t xml:space="preserve">Uniós vámjog 4. </t>
  </si>
  <si>
    <t xml:space="preserve">Uniós vámtarifa 1. </t>
  </si>
  <si>
    <t>Külkereskedelem-technika és logisztika</t>
  </si>
  <si>
    <t xml:space="preserve">Szabálysértési alapismeretek (PR) </t>
  </si>
  <si>
    <t xml:space="preserve">NAV informatika 2. </t>
  </si>
  <si>
    <t xml:space="preserve">NAV informatika 1. </t>
  </si>
  <si>
    <t xml:space="preserve">NAV informatika 3. </t>
  </si>
  <si>
    <t xml:space="preserve">Rendészeti ellenőrzés 3. </t>
  </si>
  <si>
    <t xml:space="preserve">Rendészeti ellenőrzés 2. </t>
  </si>
  <si>
    <t xml:space="preserve">Bevezetés a pénzügyi nyomozásba </t>
  </si>
  <si>
    <t xml:space="preserve">Büntetőjog 3. </t>
  </si>
  <si>
    <t xml:space="preserve">Büntetőjog 2. </t>
  </si>
  <si>
    <t xml:space="preserve">Büntetőjog 4. </t>
  </si>
  <si>
    <t>Büntetőjogi repetitorium</t>
  </si>
  <si>
    <t>Kiss Kálmán</t>
  </si>
  <si>
    <t>Varga Sándorné</t>
  </si>
  <si>
    <t>Dr. Pallo József</t>
  </si>
  <si>
    <t>Acsai György</t>
  </si>
  <si>
    <t>HKHJITM090</t>
  </si>
  <si>
    <t>A Civil-katonai együttműködés gyakorlati alkalmazása a 21. században</t>
  </si>
  <si>
    <t xml:space="preserve">Honvédelmi Jogi és Igazgatási Tanszék  </t>
  </si>
  <si>
    <t xml:space="preserve">Dr. Sztankai Krisztián </t>
  </si>
  <si>
    <t xml:space="preserve">RKNIB69 </t>
  </si>
  <si>
    <t>Mesterséges Intelligencia a rendészeti és biztonsági területen</t>
  </si>
  <si>
    <t xml:space="preserve">RKNIB70 </t>
  </si>
  <si>
    <t>Klímaváltozás – Polikrízis (Rendészeti fókusz)</t>
  </si>
  <si>
    <t>RKNI</t>
  </si>
  <si>
    <t>Sánta Györgyné Huba Judit</t>
  </si>
  <si>
    <t>Girhiny Kornél</t>
  </si>
  <si>
    <t>Dr. Biróczky-Szabó Andrea</t>
  </si>
  <si>
    <t>RBVTB108</t>
  </si>
  <si>
    <t>RKBTB53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</si>
</sst>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61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  <font>
      <sz val="13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Verdana"/>
      <family val="2"/>
      <charset val="238"/>
    </font>
    <font>
      <b/>
      <i/>
      <sz val="12"/>
      <name val="Verdana"/>
      <family val="2"/>
      <charset val="238"/>
    </font>
    <font>
      <b/>
      <sz val="13"/>
      <name val="Verdana"/>
      <family val="2"/>
      <charset val="238"/>
    </font>
    <font>
      <sz val="13"/>
      <name val="Verdana"/>
      <family val="2"/>
      <charset val="238"/>
    </font>
    <font>
      <sz val="12"/>
      <name val="Verdana"/>
      <family val="2"/>
      <charset val="238"/>
    </font>
    <font>
      <sz val="14"/>
      <name val="Verdana"/>
      <family val="2"/>
      <charset val="238"/>
    </font>
    <font>
      <sz val="11"/>
      <name val="Verdana"/>
      <family val="2"/>
      <charset val="238"/>
    </font>
    <font>
      <sz val="10"/>
      <color rgb="FF0070C0"/>
      <name val="Verdana"/>
      <family val="2"/>
      <charset val="238"/>
    </font>
    <font>
      <b/>
      <i/>
      <sz val="10"/>
      <name val="Verdana"/>
      <family val="2"/>
      <charset val="238"/>
    </font>
    <font>
      <sz val="12"/>
      <name val="Arial CE"/>
      <charset val="238"/>
    </font>
    <font>
      <b/>
      <i/>
      <sz val="11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0070C0"/>
      <name val="Arial Narrow"/>
      <family val="2"/>
      <charset val="238"/>
    </font>
    <font>
      <sz val="10"/>
      <name val="Arial CE"/>
      <family val="2"/>
      <charset val="238"/>
    </font>
    <font>
      <i/>
      <sz val="11"/>
      <name val="Verdana"/>
      <family val="2"/>
      <charset val="238"/>
    </font>
    <font>
      <i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name val="Verdana"/>
      <family val="2"/>
      <charset val="1"/>
    </font>
    <font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41"/>
        <bgColor indexed="42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theme="9" tint="0.59999389629810485"/>
        <bgColor indexed="42"/>
      </patternFill>
    </fill>
    <fill>
      <patternFill patternType="solid">
        <fgColor rgb="FFFFFF00"/>
        <bgColor indexed="64"/>
      </patternFill>
    </fill>
  </fills>
  <borders count="2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7" borderId="7" applyNumberFormat="0" applyFon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6" fillId="4" borderId="0" applyNumberFormat="0" applyBorder="0" applyAlignment="0" applyProtection="0"/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30" fillId="0" borderId="0"/>
    <xf numFmtId="0" fontId="19" fillId="0" borderId="0"/>
    <xf numFmtId="0" fontId="19" fillId="0" borderId="0"/>
    <xf numFmtId="0" fontId="19" fillId="0" borderId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3" fillId="22" borderId="1" applyNumberFormat="0" applyAlignment="0" applyProtection="0"/>
    <xf numFmtId="0" fontId="3" fillId="0" borderId="0"/>
    <xf numFmtId="0" fontId="4" fillId="0" borderId="0"/>
    <xf numFmtId="0" fontId="2" fillId="0" borderId="0"/>
    <xf numFmtId="0" fontId="54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</cellStyleXfs>
  <cellXfs count="920">
    <xf numFmtId="0" fontId="0" fillId="0" borderId="0" xfId="0"/>
    <xf numFmtId="0" fontId="26" fillId="0" borderId="0" xfId="40" applyFont="1" applyAlignment="1">
      <alignment horizontal="left"/>
    </xf>
    <xf numFmtId="0" fontId="29" fillId="0" borderId="0" xfId="40" applyFont="1"/>
    <xf numFmtId="0" fontId="27" fillId="0" borderId="0" xfId="40" applyFont="1"/>
    <xf numFmtId="0" fontId="26" fillId="26" borderId="105" xfId="40" applyFont="1" applyFill="1" applyBorder="1"/>
    <xf numFmtId="0" fontId="26" fillId="26" borderId="106" xfId="40" applyFont="1" applyFill="1" applyBorder="1"/>
    <xf numFmtId="0" fontId="26" fillId="26" borderId="64" xfId="40" applyFont="1" applyFill="1" applyBorder="1" applyAlignment="1">
      <alignment horizontal="left"/>
    </xf>
    <xf numFmtId="0" fontId="26" fillId="26" borderId="107" xfId="40" applyFont="1" applyFill="1" applyBorder="1" applyAlignment="1">
      <alignment horizontal="left"/>
    </xf>
    <xf numFmtId="0" fontId="27" fillId="26" borderId="76" xfId="40" applyFont="1" applyFill="1" applyBorder="1" applyAlignment="1">
      <alignment horizontal="center"/>
    </xf>
    <xf numFmtId="0" fontId="26" fillId="26" borderId="76" xfId="40" applyFont="1" applyFill="1" applyBorder="1"/>
    <xf numFmtId="1" fontId="26" fillId="26" borderId="108" xfId="40" applyNumberFormat="1" applyFont="1" applyFill="1" applyBorder="1" applyAlignment="1">
      <alignment horizontal="center"/>
    </xf>
    <xf numFmtId="0" fontId="26" fillId="26" borderId="109" xfId="40" applyFont="1" applyFill="1" applyBorder="1" applyAlignment="1">
      <alignment horizontal="left"/>
    </xf>
    <xf numFmtId="0" fontId="27" fillId="26" borderId="110" xfId="40" applyFont="1" applyFill="1" applyBorder="1" applyAlignment="1">
      <alignment horizontal="center"/>
    </xf>
    <xf numFmtId="0" fontId="26" fillId="26" borderId="110" xfId="40" applyFont="1" applyFill="1" applyBorder="1"/>
    <xf numFmtId="1" fontId="26" fillId="26" borderId="111" xfId="40" applyNumberFormat="1" applyFont="1" applyFill="1" applyBorder="1" applyAlignment="1">
      <alignment horizontal="center"/>
    </xf>
    <xf numFmtId="1" fontId="26" fillId="26" borderId="112" xfId="40" applyNumberFormat="1" applyFont="1" applyFill="1" applyBorder="1" applyAlignment="1">
      <alignment horizontal="center"/>
    </xf>
    <xf numFmtId="1" fontId="26" fillId="26" borderId="113" xfId="40" applyNumberFormat="1" applyFont="1" applyFill="1" applyBorder="1" applyAlignment="1">
      <alignment horizontal="center"/>
    </xf>
    <xf numFmtId="0" fontId="26" fillId="0" borderId="0" xfId="41" applyFont="1" applyAlignment="1">
      <alignment horizontal="left"/>
    </xf>
    <xf numFmtId="0" fontId="31" fillId="0" borderId="0" xfId="41" applyFont="1"/>
    <xf numFmtId="0" fontId="24" fillId="24" borderId="132" xfId="41" applyFont="1" applyFill="1" applyBorder="1" applyAlignment="1">
      <alignment horizontal="center"/>
    </xf>
    <xf numFmtId="0" fontId="27" fillId="24" borderId="133" xfId="41" applyFont="1" applyFill="1" applyBorder="1"/>
    <xf numFmtId="0" fontId="26" fillId="39" borderId="43" xfId="40" applyFont="1" applyFill="1" applyBorder="1" applyAlignment="1">
      <alignment horizontal="left"/>
    </xf>
    <xf numFmtId="0" fontId="26" fillId="39" borderId="36" xfId="40" applyFont="1" applyFill="1" applyBorder="1" applyAlignment="1">
      <alignment horizontal="center"/>
    </xf>
    <xf numFmtId="0" fontId="24" fillId="39" borderId="36" xfId="40" applyFont="1" applyFill="1" applyBorder="1"/>
    <xf numFmtId="1" fontId="26" fillId="39" borderId="36" xfId="40" applyNumberFormat="1" applyFont="1" applyFill="1" applyBorder="1" applyAlignment="1">
      <alignment horizontal="center"/>
    </xf>
    <xf numFmtId="1" fontId="26" fillId="39" borderId="149" xfId="40" applyNumberFormat="1" applyFont="1" applyFill="1" applyBorder="1" applyAlignment="1">
      <alignment horizontal="center"/>
    </xf>
    <xf numFmtId="1" fontId="26" fillId="39" borderId="150" xfId="40" applyNumberFormat="1" applyFont="1" applyFill="1" applyBorder="1" applyAlignment="1">
      <alignment horizontal="center"/>
    </xf>
    <xf numFmtId="1" fontId="26" fillId="39" borderId="28" xfId="40" applyNumberFormat="1" applyFont="1" applyFill="1" applyBorder="1" applyAlignment="1">
      <alignment horizontal="center"/>
    </xf>
    <xf numFmtId="1" fontId="26" fillId="39" borderId="151" xfId="40" applyNumberFormat="1" applyFont="1" applyFill="1" applyBorder="1"/>
    <xf numFmtId="0" fontId="32" fillId="0" borderId="0" xfId="40" applyFont="1"/>
    <xf numFmtId="1" fontId="26" fillId="39" borderId="153" xfId="40" applyNumberFormat="1" applyFont="1" applyFill="1" applyBorder="1" applyAlignment="1">
      <alignment horizontal="center"/>
    </xf>
    <xf numFmtId="0" fontId="26" fillId="0" borderId="154" xfId="39" applyFont="1" applyBorder="1" applyAlignment="1" applyProtection="1">
      <alignment horizontal="center"/>
      <protection locked="0"/>
    </xf>
    <xf numFmtId="0" fontId="26" fillId="0" borderId="155" xfId="39" applyFont="1" applyBorder="1" applyAlignment="1" applyProtection="1">
      <alignment horizontal="center"/>
      <protection locked="0"/>
    </xf>
    <xf numFmtId="0" fontId="26" fillId="39" borderId="153" xfId="40" applyFont="1" applyFill="1" applyBorder="1" applyAlignment="1">
      <alignment horizontal="center"/>
    </xf>
    <xf numFmtId="1" fontId="26" fillId="39" borderId="156" xfId="40" applyNumberFormat="1" applyFont="1" applyFill="1" applyBorder="1" applyAlignment="1">
      <alignment horizontal="center" vertical="center" shrinkToFit="1"/>
    </xf>
    <xf numFmtId="1" fontId="26" fillId="39" borderId="157" xfId="40" applyNumberFormat="1" applyFont="1" applyFill="1" applyBorder="1" applyAlignment="1">
      <alignment horizontal="center"/>
    </xf>
    <xf numFmtId="1" fontId="26" fillId="39" borderId="153" xfId="40" applyNumberFormat="1" applyFont="1" applyFill="1" applyBorder="1" applyAlignment="1">
      <alignment horizontal="center" vertical="center"/>
    </xf>
    <xf numFmtId="0" fontId="26" fillId="0" borderId="154" xfId="39" applyFont="1" applyBorder="1" applyAlignment="1" applyProtection="1">
      <alignment horizontal="center" vertical="center"/>
      <protection locked="0"/>
    </xf>
    <xf numFmtId="0" fontId="26" fillId="0" borderId="155" xfId="39" applyFont="1" applyBorder="1" applyAlignment="1" applyProtection="1">
      <alignment horizontal="center" vertical="center"/>
      <protection locked="0"/>
    </xf>
    <xf numFmtId="1" fontId="26" fillId="39" borderId="157" xfId="40" applyNumberFormat="1" applyFont="1" applyFill="1" applyBorder="1" applyAlignment="1">
      <alignment horizontal="center" vertical="center"/>
    </xf>
    <xf numFmtId="0" fontId="26" fillId="39" borderId="153" xfId="40" applyFont="1" applyFill="1" applyBorder="1" applyAlignment="1">
      <alignment horizontal="center" vertical="center"/>
    </xf>
    <xf numFmtId="0" fontId="32" fillId="0" borderId="0" xfId="40" applyFont="1" applyAlignment="1">
      <alignment vertical="center"/>
    </xf>
    <xf numFmtId="1" fontId="26" fillId="39" borderId="158" xfId="40" applyNumberFormat="1" applyFont="1" applyFill="1" applyBorder="1" applyAlignment="1">
      <alignment horizontal="center"/>
    </xf>
    <xf numFmtId="0" fontId="26" fillId="0" borderId="159" xfId="39" applyFont="1" applyBorder="1" applyAlignment="1" applyProtection="1">
      <alignment horizontal="center"/>
      <protection locked="0"/>
    </xf>
    <xf numFmtId="0" fontId="26" fillId="0" borderId="160" xfId="39" applyFont="1" applyBorder="1" applyAlignment="1" applyProtection="1">
      <alignment horizontal="center"/>
      <protection locked="0"/>
    </xf>
    <xf numFmtId="0" fontId="26" fillId="39" borderId="158" xfId="40" applyFont="1" applyFill="1" applyBorder="1" applyAlignment="1">
      <alignment horizontal="center"/>
    </xf>
    <xf numFmtId="1" fontId="26" fillId="39" borderId="161" xfId="40" applyNumberFormat="1" applyFont="1" applyFill="1" applyBorder="1" applyAlignment="1">
      <alignment horizontal="center" vertical="center" shrinkToFit="1"/>
    </xf>
    <xf numFmtId="0" fontId="15" fillId="40" borderId="18" xfId="40" applyFont="1" applyFill="1" applyBorder="1" applyAlignment="1">
      <alignment horizontal="center"/>
    </xf>
    <xf numFmtId="0" fontId="4" fillId="0" borderId="0" xfId="0" applyFont="1"/>
    <xf numFmtId="0" fontId="29" fillId="0" borderId="186" xfId="40" applyFont="1" applyBorder="1"/>
    <xf numFmtId="0" fontId="34" fillId="24" borderId="179" xfId="40" applyFont="1" applyFill="1" applyBorder="1" applyAlignment="1">
      <alignment horizontal="center"/>
    </xf>
    <xf numFmtId="0" fontId="15" fillId="0" borderId="11" xfId="0" applyFont="1" applyBorder="1"/>
    <xf numFmtId="0" fontId="15" fillId="0" borderId="11" xfId="0" applyFont="1" applyBorder="1" applyAlignment="1">
      <alignment wrapText="1"/>
    </xf>
    <xf numFmtId="0" fontId="34" fillId="25" borderId="179" xfId="40" applyFont="1" applyFill="1" applyBorder="1" applyAlignment="1">
      <alignment horizontal="center"/>
    </xf>
    <xf numFmtId="0" fontId="15" fillId="40" borderId="18" xfId="40" applyFont="1" applyFill="1" applyBorder="1" applyAlignment="1">
      <alignment horizontal="center" vertical="center"/>
    </xf>
    <xf numFmtId="0" fontId="15" fillId="0" borderId="34" xfId="0" applyFont="1" applyBorder="1" applyAlignment="1">
      <alignment wrapText="1"/>
    </xf>
    <xf numFmtId="0" fontId="15" fillId="0" borderId="179" xfId="0" applyFont="1" applyBorder="1"/>
    <xf numFmtId="0" fontId="15" fillId="0" borderId="178" xfId="0" applyFont="1" applyBorder="1"/>
    <xf numFmtId="0" fontId="15" fillId="0" borderId="179" xfId="0" applyFont="1" applyBorder="1" applyAlignment="1">
      <alignment horizontal="left"/>
    </xf>
    <xf numFmtId="0" fontId="37" fillId="0" borderId="0" xfId="0" applyFont="1"/>
    <xf numFmtId="0" fontId="38" fillId="26" borderId="162" xfId="40" applyFont="1" applyFill="1" applyBorder="1" applyAlignment="1">
      <alignment horizontal="center" textRotation="90"/>
    </xf>
    <xf numFmtId="0" fontId="38" fillId="26" borderId="82" xfId="40" applyFont="1" applyFill="1" applyBorder="1" applyAlignment="1">
      <alignment horizontal="center" textRotation="90"/>
    </xf>
    <xf numFmtId="0" fontId="43" fillId="26" borderId="86" xfId="40" applyFont="1" applyFill="1" applyBorder="1" applyAlignment="1">
      <alignment horizontal="center"/>
    </xf>
    <xf numFmtId="0" fontId="44" fillId="26" borderId="87" xfId="40" applyFont="1" applyFill="1" applyBorder="1"/>
    <xf numFmtId="0" fontId="43" fillId="24" borderId="167" xfId="41" applyFont="1" applyFill="1" applyBorder="1" applyAlignment="1">
      <alignment horizontal="center"/>
    </xf>
    <xf numFmtId="0" fontId="43" fillId="26" borderId="193" xfId="40" applyFont="1" applyFill="1" applyBorder="1" applyAlignment="1">
      <alignment horizontal="center"/>
    </xf>
    <xf numFmtId="0" fontId="43" fillId="26" borderId="194" xfId="40" applyFont="1" applyFill="1" applyBorder="1" applyAlignment="1">
      <alignment horizontal="center"/>
    </xf>
    <xf numFmtId="0" fontId="44" fillId="0" borderId="0" xfId="40" applyFont="1"/>
    <xf numFmtId="0" fontId="37" fillId="0" borderId="178" xfId="40" applyFont="1" applyBorder="1"/>
    <xf numFmtId="0" fontId="45" fillId="0" borderId="178" xfId="40" applyFont="1" applyBorder="1"/>
    <xf numFmtId="0" fontId="45" fillId="0" borderId="179" xfId="40" applyFont="1" applyBorder="1"/>
    <xf numFmtId="1" fontId="37" fillId="26" borderId="173" xfId="40" applyNumberFormat="1" applyFont="1" applyFill="1" applyBorder="1" applyAlignment="1">
      <alignment horizontal="center"/>
    </xf>
    <xf numFmtId="1" fontId="37" fillId="26" borderId="172" xfId="40" applyNumberFormat="1" applyFont="1" applyFill="1" applyBorder="1" applyAlignment="1">
      <alignment horizontal="center"/>
    </xf>
    <xf numFmtId="0" fontId="37" fillId="0" borderId="179" xfId="40" applyFont="1" applyBorder="1"/>
    <xf numFmtId="0" fontId="45" fillId="0" borderId="0" xfId="40" applyFont="1"/>
    <xf numFmtId="0" fontId="47" fillId="26" borderId="94" xfId="40" applyFont="1" applyFill="1" applyBorder="1"/>
    <xf numFmtId="0" fontId="38" fillId="26" borderId="0" xfId="40" applyFont="1" applyFill="1" applyAlignment="1">
      <alignment horizontal="center"/>
    </xf>
    <xf numFmtId="0" fontId="45" fillId="26" borderId="72" xfId="40" applyFont="1" applyFill="1" applyBorder="1" applyAlignment="1">
      <alignment horizontal="center" vertical="center"/>
    </xf>
    <xf numFmtId="0" fontId="45" fillId="26" borderId="72" xfId="0" applyFont="1" applyFill="1" applyBorder="1" applyAlignment="1">
      <alignment horizontal="center" vertical="center" wrapText="1"/>
    </xf>
    <xf numFmtId="0" fontId="45" fillId="26" borderId="75" xfId="0" applyFont="1" applyFill="1" applyBorder="1" applyAlignment="1">
      <alignment horizontal="center" vertical="center" wrapText="1"/>
    </xf>
    <xf numFmtId="0" fontId="45" fillId="26" borderId="95" xfId="40" applyFont="1" applyFill="1" applyBorder="1" applyAlignment="1">
      <alignment horizontal="left" vertical="center" wrapText="1"/>
    </xf>
    <xf numFmtId="0" fontId="45" fillId="26" borderId="96" xfId="40" applyFont="1" applyFill="1" applyBorder="1" applyAlignment="1">
      <alignment horizontal="center"/>
    </xf>
    <xf numFmtId="0" fontId="38" fillId="26" borderId="97" xfId="40" applyFont="1" applyFill="1" applyBorder="1" applyAlignment="1">
      <alignment horizontal="center"/>
    </xf>
    <xf numFmtId="1" fontId="38" fillId="36" borderId="96" xfId="40" applyNumberFormat="1" applyFont="1" applyFill="1" applyBorder="1" applyAlignment="1">
      <alignment horizontal="center"/>
    </xf>
    <xf numFmtId="1" fontId="38" fillId="26" borderId="96" xfId="40" applyNumberFormat="1" applyFont="1" applyFill="1" applyBorder="1" applyAlignment="1">
      <alignment horizontal="center"/>
    </xf>
    <xf numFmtId="0" fontId="38" fillId="26" borderId="169" xfId="40" applyFont="1" applyFill="1" applyBorder="1" applyAlignment="1">
      <alignment horizontal="center"/>
    </xf>
    <xf numFmtId="1" fontId="38" fillId="26" borderId="146" xfId="40" applyNumberFormat="1" applyFont="1" applyFill="1" applyBorder="1" applyAlignment="1">
      <alignment horizontal="center"/>
    </xf>
    <xf numFmtId="0" fontId="38" fillId="26" borderId="99" xfId="40" applyFont="1" applyFill="1" applyBorder="1" applyAlignment="1">
      <alignment horizontal="center"/>
    </xf>
    <xf numFmtId="0" fontId="38" fillId="26" borderId="93" xfId="40" applyFont="1" applyFill="1" applyBorder="1" applyAlignment="1">
      <alignment horizontal="center"/>
    </xf>
    <xf numFmtId="0" fontId="38" fillId="36" borderId="0" xfId="40" applyFont="1" applyFill="1" applyAlignment="1">
      <alignment horizontal="center"/>
    </xf>
    <xf numFmtId="1" fontId="38" fillId="26" borderId="100" xfId="40" applyNumberFormat="1" applyFont="1" applyFill="1" applyBorder="1" applyAlignment="1">
      <alignment horizontal="center"/>
    </xf>
    <xf numFmtId="0" fontId="46" fillId="31" borderId="95" xfId="40" applyFont="1" applyFill="1" applyBorder="1" applyAlignment="1">
      <alignment horizontal="left" vertical="center" wrapText="1"/>
    </xf>
    <xf numFmtId="0" fontId="46" fillId="31" borderId="96" xfId="40" applyFont="1" applyFill="1" applyBorder="1" applyAlignment="1">
      <alignment horizontal="center"/>
    </xf>
    <xf numFmtId="0" fontId="40" fillId="32" borderId="98" xfId="40" applyFont="1" applyFill="1" applyBorder="1" applyAlignment="1">
      <alignment horizontal="center" vertical="center"/>
    </xf>
    <xf numFmtId="1" fontId="38" fillId="32" borderId="96" xfId="0" applyNumberFormat="1" applyFont="1" applyFill="1" applyBorder="1" applyAlignment="1">
      <alignment horizontal="center" vertical="center"/>
    </xf>
    <xf numFmtId="0" fontId="38" fillId="33" borderId="169" xfId="40" applyFont="1" applyFill="1" applyBorder="1" applyAlignment="1">
      <alignment horizontal="center" vertical="center"/>
    </xf>
    <xf numFmtId="1" fontId="38" fillId="32" borderId="146" xfId="0" applyNumberFormat="1" applyFont="1" applyFill="1" applyBorder="1" applyAlignment="1">
      <alignment horizontal="center" vertical="center"/>
    </xf>
    <xf numFmtId="0" fontId="38" fillId="33" borderId="101" xfId="40" applyFont="1" applyFill="1" applyBorder="1" applyAlignment="1">
      <alignment horizontal="center" vertical="center"/>
    </xf>
    <xf numFmtId="1" fontId="38" fillId="32" borderId="100" xfId="0" applyNumberFormat="1" applyFont="1" applyFill="1" applyBorder="1" applyAlignment="1">
      <alignment horizontal="center" vertical="center"/>
    </xf>
    <xf numFmtId="0" fontId="37" fillId="0" borderId="13" xfId="40" applyFont="1" applyBorder="1" applyAlignment="1" applyProtection="1">
      <alignment horizontal="center" vertical="center"/>
      <protection locked="0"/>
    </xf>
    <xf numFmtId="1" fontId="37" fillId="0" borderId="178" xfId="40" applyNumberFormat="1" applyFont="1" applyBorder="1" applyAlignment="1">
      <alignment horizontal="center"/>
    </xf>
    <xf numFmtId="1" fontId="37" fillId="0" borderId="179" xfId="40" applyNumberFormat="1" applyFont="1" applyBorder="1" applyAlignment="1">
      <alignment horizontal="center"/>
    </xf>
    <xf numFmtId="0" fontId="37" fillId="0" borderId="179" xfId="39" applyFont="1" applyBorder="1" applyAlignment="1" applyProtection="1">
      <alignment horizontal="center"/>
      <protection locked="0"/>
    </xf>
    <xf numFmtId="0" fontId="37" fillId="0" borderId="11" xfId="39" applyFont="1" applyBorder="1" applyAlignment="1" applyProtection="1">
      <alignment horizontal="center"/>
      <protection locked="0"/>
    </xf>
    <xf numFmtId="0" fontId="37" fillId="0" borderId="183" xfId="39" applyFont="1" applyBorder="1" applyAlignment="1" applyProtection="1">
      <alignment horizontal="center"/>
      <protection locked="0"/>
    </xf>
    <xf numFmtId="1" fontId="37" fillId="0" borderId="10" xfId="40" applyNumberFormat="1" applyFont="1" applyBorder="1" applyAlignment="1">
      <alignment horizontal="center"/>
    </xf>
    <xf numFmtId="1" fontId="37" fillId="26" borderId="177" xfId="40" applyNumberFormat="1" applyFont="1" applyFill="1" applyBorder="1" applyAlignment="1">
      <alignment horizontal="center" vertical="center" shrinkToFit="1"/>
    </xf>
    <xf numFmtId="0" fontId="37" fillId="0" borderId="32" xfId="40" applyFont="1" applyBorder="1" applyAlignment="1" applyProtection="1">
      <alignment horizontal="center" vertical="center"/>
      <protection locked="0"/>
    </xf>
    <xf numFmtId="0" fontId="37" fillId="25" borderId="179" xfId="40" applyFont="1" applyFill="1" applyBorder="1" applyAlignment="1">
      <alignment horizontal="center"/>
    </xf>
    <xf numFmtId="1" fontId="37" fillId="0" borderId="173" xfId="40" applyNumberFormat="1" applyFont="1" applyBorder="1" applyAlignment="1">
      <alignment horizontal="center"/>
    </xf>
    <xf numFmtId="1" fontId="37" fillId="0" borderId="172" xfId="40" applyNumberFormat="1" applyFont="1" applyBorder="1" applyAlignment="1">
      <alignment horizontal="center"/>
    </xf>
    <xf numFmtId="0" fontId="37" fillId="0" borderId="173" xfId="39" applyFont="1" applyBorder="1" applyAlignment="1" applyProtection="1">
      <alignment horizontal="center"/>
      <protection locked="0"/>
    </xf>
    <xf numFmtId="0" fontId="37" fillId="0" borderId="174" xfId="39" applyFont="1" applyBorder="1" applyAlignment="1" applyProtection="1">
      <alignment horizontal="center"/>
      <protection locked="0"/>
    </xf>
    <xf numFmtId="0" fontId="37" fillId="0" borderId="175" xfId="39" applyFont="1" applyBorder="1" applyAlignment="1" applyProtection="1">
      <alignment horizontal="center"/>
      <protection locked="0"/>
    </xf>
    <xf numFmtId="0" fontId="37" fillId="0" borderId="176" xfId="39" applyFont="1" applyBorder="1" applyAlignment="1" applyProtection="1">
      <alignment horizontal="center"/>
      <protection locked="0"/>
    </xf>
    <xf numFmtId="0" fontId="37" fillId="0" borderId="172" xfId="39" applyFont="1" applyBorder="1" applyAlignment="1" applyProtection="1">
      <alignment horizontal="center"/>
      <protection locked="0"/>
    </xf>
    <xf numFmtId="0" fontId="37" fillId="26" borderId="90" xfId="40" applyFont="1" applyFill="1" applyBorder="1" applyAlignment="1">
      <alignment horizontal="left"/>
    </xf>
    <xf numFmtId="0" fontId="37" fillId="26" borderId="83" xfId="40" applyFont="1" applyFill="1" applyBorder="1"/>
    <xf numFmtId="0" fontId="37" fillId="26" borderId="166" xfId="40" applyFont="1" applyFill="1" applyBorder="1" applyAlignment="1">
      <alignment horizontal="center"/>
    </xf>
    <xf numFmtId="1" fontId="41" fillId="26" borderId="163" xfId="40" applyNumberFormat="1" applyFont="1" applyFill="1" applyBorder="1" applyAlignment="1">
      <alignment horizontal="center"/>
    </xf>
    <xf numFmtId="1" fontId="41" fillId="26" borderId="80" xfId="40" applyNumberFormat="1" applyFont="1" applyFill="1" applyBorder="1" applyAlignment="1">
      <alignment horizontal="center"/>
    </xf>
    <xf numFmtId="0" fontId="41" fillId="26" borderId="168" xfId="40" applyFont="1" applyFill="1" applyBorder="1" applyAlignment="1">
      <alignment horizontal="center"/>
    </xf>
    <xf numFmtId="0" fontId="41" fillId="26" borderId="91" xfId="40" applyFont="1" applyFill="1" applyBorder="1" applyAlignment="1">
      <alignment horizontal="center"/>
    </xf>
    <xf numFmtId="1" fontId="41" fillId="26" borderId="162" xfId="40" applyNumberFormat="1" applyFont="1" applyFill="1" applyBorder="1" applyAlignment="1">
      <alignment horizontal="center"/>
    </xf>
    <xf numFmtId="1" fontId="41" fillId="26" borderId="81" xfId="40" applyNumberFormat="1" applyFont="1" applyFill="1" applyBorder="1" applyAlignment="1">
      <alignment horizontal="center"/>
    </xf>
    <xf numFmtId="1" fontId="41" fillId="26" borderId="92" xfId="40" applyNumberFormat="1" applyFont="1" applyFill="1" applyBorder="1" applyAlignment="1">
      <alignment horizontal="center"/>
    </xf>
    <xf numFmtId="0" fontId="37" fillId="0" borderId="190" xfId="39" applyFont="1" applyBorder="1" applyAlignment="1" applyProtection="1">
      <alignment horizontal="center"/>
      <protection locked="0"/>
    </xf>
    <xf numFmtId="0" fontId="37" fillId="26" borderId="172" xfId="40" applyFont="1" applyFill="1" applyBorder="1" applyAlignment="1">
      <alignment horizontal="center"/>
    </xf>
    <xf numFmtId="0" fontId="37" fillId="0" borderId="0" xfId="40" applyFont="1"/>
    <xf numFmtId="0" fontId="38" fillId="26" borderId="0" xfId="40" applyFont="1" applyFill="1" applyAlignment="1">
      <alignment horizontal="left"/>
    </xf>
    <xf numFmtId="0" fontId="45" fillId="0" borderId="183" xfId="0" applyFont="1" applyBorder="1" applyAlignment="1" applyProtection="1">
      <alignment vertical="center" shrinkToFit="1"/>
      <protection locked="0"/>
    </xf>
    <xf numFmtId="1" fontId="45" fillId="0" borderId="179" xfId="40" applyNumberFormat="1" applyFont="1" applyBorder="1" applyAlignment="1" applyProtection="1">
      <alignment horizontal="center"/>
      <protection locked="0"/>
    </xf>
    <xf numFmtId="1" fontId="45" fillId="0" borderId="11" xfId="40" applyNumberFormat="1" applyFont="1" applyBorder="1" applyAlignment="1" applyProtection="1">
      <alignment horizontal="center"/>
      <protection locked="0"/>
    </xf>
    <xf numFmtId="0" fontId="47" fillId="0" borderId="11" xfId="40" applyFont="1" applyBorder="1" applyAlignment="1" applyProtection="1">
      <alignment horizontal="center"/>
      <protection locked="0"/>
    </xf>
    <xf numFmtId="0" fontId="45" fillId="0" borderId="183" xfId="40" applyFont="1" applyBorder="1" applyProtection="1">
      <protection locked="0"/>
    </xf>
    <xf numFmtId="1" fontId="45" fillId="0" borderId="183" xfId="40" applyNumberFormat="1" applyFont="1" applyBorder="1" applyAlignment="1" applyProtection="1">
      <alignment horizontal="center"/>
      <protection locked="0"/>
    </xf>
    <xf numFmtId="1" fontId="45" fillId="0" borderId="178" xfId="40" applyNumberFormat="1" applyFont="1" applyBorder="1" applyAlignment="1" applyProtection="1">
      <alignment horizontal="center"/>
      <protection locked="0"/>
    </xf>
    <xf numFmtId="0" fontId="45" fillId="0" borderId="183" xfId="41" applyFont="1" applyBorder="1" applyProtection="1">
      <protection locked="0"/>
    </xf>
    <xf numFmtId="0" fontId="47" fillId="0" borderId="114" xfId="40" applyFont="1" applyBorder="1" applyAlignment="1" applyProtection="1">
      <alignment horizontal="center"/>
      <protection locked="0"/>
    </xf>
    <xf numFmtId="1" fontId="45" fillId="0" borderId="15" xfId="40" applyNumberFormat="1" applyFont="1" applyBorder="1" applyAlignment="1" applyProtection="1">
      <alignment horizontal="center"/>
      <protection locked="0"/>
    </xf>
    <xf numFmtId="1" fontId="45" fillId="0" borderId="114" xfId="40" applyNumberFormat="1" applyFont="1" applyBorder="1" applyAlignment="1" applyProtection="1">
      <alignment horizontal="center"/>
      <protection locked="0"/>
    </xf>
    <xf numFmtId="0" fontId="45" fillId="24" borderId="22" xfId="40" applyFont="1" applyFill="1" applyBorder="1" applyAlignment="1">
      <alignment horizontal="left" vertical="center" wrapText="1"/>
    </xf>
    <xf numFmtId="0" fontId="45" fillId="24" borderId="23" xfId="40" applyFont="1" applyFill="1" applyBorder="1" applyAlignment="1">
      <alignment horizontal="center"/>
    </xf>
    <xf numFmtId="0" fontId="38" fillId="24" borderId="36" xfId="40" applyFont="1" applyFill="1" applyBorder="1" applyAlignment="1">
      <alignment horizontal="center"/>
    </xf>
    <xf numFmtId="0" fontId="37" fillId="0" borderId="28" xfId="40" applyFont="1" applyBorder="1"/>
    <xf numFmtId="0" fontId="45" fillId="0" borderId="152" xfId="41" applyFont="1" applyBorder="1" applyAlignment="1" applyProtection="1">
      <alignment horizontal="center" vertical="center"/>
      <protection locked="0"/>
    </xf>
    <xf numFmtId="1" fontId="45" fillId="0" borderId="200" xfId="40" applyNumberFormat="1" applyFont="1" applyBorder="1" applyAlignment="1" applyProtection="1">
      <alignment horizontal="center"/>
      <protection locked="0"/>
    </xf>
    <xf numFmtId="0" fontId="45" fillId="0" borderId="51" xfId="41" applyFont="1" applyBorder="1" applyAlignment="1" applyProtection="1">
      <alignment horizontal="center" vertical="center"/>
      <protection locked="0"/>
    </xf>
    <xf numFmtId="0" fontId="47" fillId="0" borderId="15" xfId="40" applyFont="1" applyBorder="1" applyAlignment="1" applyProtection="1">
      <alignment horizontal="center"/>
      <protection locked="0"/>
    </xf>
    <xf numFmtId="0" fontId="37" fillId="0" borderId="15" xfId="40" applyFont="1" applyBorder="1"/>
    <xf numFmtId="0" fontId="45" fillId="24" borderId="51" xfId="41" applyFont="1" applyFill="1" applyBorder="1" applyAlignment="1">
      <alignment horizontal="left"/>
    </xf>
    <xf numFmtId="0" fontId="47" fillId="24" borderId="18" xfId="41" applyFont="1" applyFill="1" applyBorder="1" applyAlignment="1">
      <alignment horizontal="center"/>
    </xf>
    <xf numFmtId="0" fontId="45" fillId="24" borderId="34" xfId="41" applyFont="1" applyFill="1" applyBorder="1"/>
    <xf numFmtId="1" fontId="45" fillId="26" borderId="130" xfId="40" applyNumberFormat="1" applyFont="1" applyFill="1" applyBorder="1" applyAlignment="1">
      <alignment horizontal="center"/>
    </xf>
    <xf numFmtId="1" fontId="45" fillId="26" borderId="72" xfId="40" applyNumberFormat="1" applyFont="1" applyFill="1" applyBorder="1" applyAlignment="1">
      <alignment horizontal="center"/>
    </xf>
    <xf numFmtId="1" fontId="45" fillId="26" borderId="121" xfId="40" applyNumberFormat="1" applyFont="1" applyFill="1" applyBorder="1" applyAlignment="1">
      <alignment horizontal="center"/>
    </xf>
    <xf numFmtId="1" fontId="45" fillId="26" borderId="31" xfId="40" applyNumberFormat="1" applyFont="1" applyFill="1" applyBorder="1" applyAlignment="1">
      <alignment horizontal="center"/>
    </xf>
    <xf numFmtId="0" fontId="45" fillId="24" borderId="13" xfId="41" applyFont="1" applyFill="1" applyBorder="1" applyAlignment="1">
      <alignment horizontal="left"/>
    </xf>
    <xf numFmtId="1" fontId="45" fillId="26" borderId="11" xfId="40" applyNumberFormat="1" applyFont="1" applyFill="1" applyBorder="1" applyAlignment="1">
      <alignment horizontal="center"/>
    </xf>
    <xf numFmtId="1" fontId="45" fillId="26" borderId="128" xfId="40" applyNumberFormat="1" applyFont="1" applyFill="1" applyBorder="1" applyAlignment="1">
      <alignment horizontal="center"/>
    </xf>
    <xf numFmtId="1" fontId="45" fillId="26" borderId="129" xfId="40" applyNumberFormat="1" applyFont="1" applyFill="1" applyBorder="1" applyAlignment="1">
      <alignment horizontal="center"/>
    </xf>
    <xf numFmtId="1" fontId="45" fillId="26" borderId="108" xfId="40" applyNumberFormat="1" applyFont="1" applyFill="1" applyBorder="1" applyAlignment="1">
      <alignment horizontal="center"/>
    </xf>
    <xf numFmtId="0" fontId="43" fillId="34" borderId="49" xfId="41" applyFont="1" applyFill="1" applyBorder="1" applyAlignment="1">
      <alignment horizontal="center"/>
    </xf>
    <xf numFmtId="0" fontId="43" fillId="24" borderId="20" xfId="41" applyFont="1" applyFill="1" applyBorder="1" applyAlignment="1">
      <alignment horizontal="center"/>
    </xf>
    <xf numFmtId="0" fontId="44" fillId="24" borderId="116" xfId="41" applyFont="1" applyFill="1" applyBorder="1"/>
    <xf numFmtId="0" fontId="43" fillId="24" borderId="35" xfId="41" applyFont="1" applyFill="1" applyBorder="1" applyAlignment="1">
      <alignment horizontal="center"/>
    </xf>
    <xf numFmtId="1" fontId="45" fillId="26" borderId="179" xfId="40" applyNumberFormat="1" applyFont="1" applyFill="1" applyBorder="1" applyAlignment="1">
      <alignment horizontal="center"/>
    </xf>
    <xf numFmtId="0" fontId="47" fillId="0" borderId="179" xfId="40" applyFont="1" applyBorder="1" applyAlignment="1" applyProtection="1">
      <alignment horizontal="center"/>
      <protection locked="0"/>
    </xf>
    <xf numFmtId="1" fontId="45" fillId="26" borderId="30" xfId="40" applyNumberFormat="1" applyFont="1" applyFill="1" applyBorder="1" applyAlignment="1">
      <alignment horizontal="center"/>
    </xf>
    <xf numFmtId="1" fontId="45" fillId="26" borderId="16" xfId="40" applyNumberFormat="1" applyFont="1" applyFill="1" applyBorder="1" applyAlignment="1">
      <alignment horizontal="center"/>
    </xf>
    <xf numFmtId="0" fontId="47" fillId="0" borderId="16" xfId="40" applyFont="1" applyBorder="1" applyAlignment="1" applyProtection="1">
      <alignment horizontal="center"/>
      <protection locked="0"/>
    </xf>
    <xf numFmtId="1" fontId="45" fillId="0" borderId="31" xfId="40" applyNumberFormat="1" applyFont="1" applyBorder="1" applyAlignment="1" applyProtection="1">
      <alignment horizontal="center"/>
      <protection locked="0"/>
    </xf>
    <xf numFmtId="0" fontId="47" fillId="0" borderId="31" xfId="40" applyFont="1" applyBorder="1" applyAlignment="1" applyProtection="1">
      <alignment horizontal="center"/>
      <protection locked="0"/>
    </xf>
    <xf numFmtId="1" fontId="45" fillId="0" borderId="16" xfId="40" applyNumberFormat="1" applyFont="1" applyBorder="1" applyAlignment="1" applyProtection="1">
      <alignment horizontal="center"/>
      <protection locked="0"/>
    </xf>
    <xf numFmtId="1" fontId="45" fillId="0" borderId="30" xfId="40" applyNumberFormat="1" applyFont="1" applyBorder="1" applyAlignment="1" applyProtection="1">
      <alignment horizontal="center"/>
      <protection locked="0"/>
    </xf>
    <xf numFmtId="1" fontId="45" fillId="0" borderId="10" xfId="40" applyNumberFormat="1" applyFont="1" applyBorder="1" applyAlignment="1" applyProtection="1">
      <alignment horizontal="center"/>
      <protection locked="0"/>
    </xf>
    <xf numFmtId="1" fontId="45" fillId="0" borderId="29" xfId="40" applyNumberFormat="1" applyFont="1" applyBorder="1" applyAlignment="1" applyProtection="1">
      <alignment horizontal="center"/>
      <protection locked="0"/>
    </xf>
    <xf numFmtId="1" fontId="45" fillId="26" borderId="24" xfId="40" applyNumberFormat="1" applyFont="1" applyFill="1" applyBorder="1" applyAlignment="1">
      <alignment horizontal="center"/>
    </xf>
    <xf numFmtId="0" fontId="37" fillId="0" borderId="26" xfId="40" applyFont="1" applyBorder="1"/>
    <xf numFmtId="1" fontId="45" fillId="26" borderId="207" xfId="40" applyNumberFormat="1" applyFont="1" applyFill="1" applyBorder="1" applyAlignment="1">
      <alignment horizontal="center"/>
    </xf>
    <xf numFmtId="1" fontId="45" fillId="26" borderId="209" xfId="40" applyNumberFormat="1" applyFont="1" applyFill="1" applyBorder="1" applyAlignment="1">
      <alignment horizontal="center"/>
    </xf>
    <xf numFmtId="1" fontId="45" fillId="26" borderId="210" xfId="40" applyNumberFormat="1" applyFont="1" applyFill="1" applyBorder="1" applyAlignment="1">
      <alignment horizontal="center"/>
    </xf>
    <xf numFmtId="1" fontId="45" fillId="26" borderId="211" xfId="40" applyNumberFormat="1" applyFont="1" applyFill="1" applyBorder="1" applyAlignment="1">
      <alignment horizontal="center"/>
    </xf>
    <xf numFmtId="1" fontId="45" fillId="26" borderId="212" xfId="40" applyNumberFormat="1" applyFont="1" applyFill="1" applyBorder="1" applyAlignment="1">
      <alignment horizontal="center"/>
    </xf>
    <xf numFmtId="0" fontId="45" fillId="26" borderId="214" xfId="40" applyFont="1" applyFill="1" applyBorder="1" applyAlignment="1">
      <alignment horizontal="left"/>
    </xf>
    <xf numFmtId="0" fontId="47" fillId="26" borderId="215" xfId="40" applyFont="1" applyFill="1" applyBorder="1" applyAlignment="1">
      <alignment horizontal="center"/>
    </xf>
    <xf numFmtId="0" fontId="45" fillId="26" borderId="213" xfId="40" applyFont="1" applyFill="1" applyBorder="1"/>
    <xf numFmtId="0" fontId="37" fillId="0" borderId="25" xfId="40" applyFont="1" applyBorder="1"/>
    <xf numFmtId="0" fontId="37" fillId="0" borderId="27" xfId="40" applyFont="1" applyBorder="1"/>
    <xf numFmtId="0" fontId="38" fillId="24" borderId="44" xfId="40" applyFont="1" applyFill="1" applyBorder="1" applyAlignment="1">
      <alignment horizontal="center" vertical="center"/>
    </xf>
    <xf numFmtId="1" fontId="38" fillId="24" borderId="60" xfId="0" applyNumberFormat="1" applyFont="1" applyFill="1" applyBorder="1" applyAlignment="1">
      <alignment horizontal="center" vertical="center"/>
    </xf>
    <xf numFmtId="1" fontId="38" fillId="24" borderId="148" xfId="0" applyNumberFormat="1" applyFont="1" applyFill="1" applyBorder="1" applyAlignment="1">
      <alignment horizontal="center" vertical="center"/>
    </xf>
    <xf numFmtId="0" fontId="50" fillId="0" borderId="0" xfId="40" applyFont="1"/>
    <xf numFmtId="0" fontId="45" fillId="0" borderId="0" xfId="41" applyFont="1"/>
    <xf numFmtId="0" fontId="45" fillId="24" borderId="22" xfId="41" applyFont="1" applyFill="1" applyBorder="1" applyAlignment="1">
      <alignment horizontal="left"/>
    </xf>
    <xf numFmtId="0" fontId="45" fillId="24" borderId="23" xfId="41" applyFont="1" applyFill="1" applyBorder="1"/>
    <xf numFmtId="0" fontId="38" fillId="34" borderId="36" xfId="41" applyFont="1" applyFill="1" applyBorder="1" applyAlignment="1">
      <alignment horizontal="center"/>
    </xf>
    <xf numFmtId="1" fontId="38" fillId="34" borderId="14" xfId="41" applyNumberFormat="1" applyFont="1" applyFill="1" applyBorder="1" applyAlignment="1">
      <alignment horizontal="center"/>
    </xf>
    <xf numFmtId="1" fontId="38" fillId="34" borderId="15" xfId="41" applyNumberFormat="1" applyFont="1" applyFill="1" applyBorder="1" applyAlignment="1">
      <alignment horizontal="center"/>
    </xf>
    <xf numFmtId="0" fontId="38" fillId="34" borderId="114" xfId="41" applyFont="1" applyFill="1" applyBorder="1" applyAlignment="1">
      <alignment horizontal="center"/>
    </xf>
    <xf numFmtId="0" fontId="38" fillId="34" borderId="14" xfId="41" applyFont="1" applyFill="1" applyBorder="1" applyAlignment="1">
      <alignment horizontal="center"/>
    </xf>
    <xf numFmtId="0" fontId="38" fillId="34" borderId="15" xfId="41" applyFont="1" applyFill="1" applyBorder="1" applyAlignment="1">
      <alignment horizontal="center"/>
    </xf>
    <xf numFmtId="1" fontId="38" fillId="34" borderId="47" xfId="41" applyNumberFormat="1" applyFont="1" applyFill="1" applyBorder="1" applyAlignment="1">
      <alignment horizontal="center"/>
    </xf>
    <xf numFmtId="1" fontId="38" fillId="34" borderId="23" xfId="41" applyNumberFormat="1" applyFont="1" applyFill="1" applyBorder="1" applyAlignment="1">
      <alignment horizontal="center"/>
    </xf>
    <xf numFmtId="0" fontId="38" fillId="34" borderId="23" xfId="41" applyFont="1" applyFill="1" applyBorder="1" applyAlignment="1">
      <alignment horizontal="center"/>
    </xf>
    <xf numFmtId="1" fontId="38" fillId="37" borderId="23" xfId="41" applyNumberFormat="1" applyFont="1" applyFill="1" applyBorder="1" applyAlignment="1">
      <alignment horizontal="center"/>
    </xf>
    <xf numFmtId="1" fontId="38" fillId="37" borderId="48" xfId="41" applyNumberFormat="1" applyFont="1" applyFill="1" applyBorder="1" applyAlignment="1">
      <alignment horizontal="center"/>
    </xf>
    <xf numFmtId="0" fontId="38" fillId="0" borderId="0" xfId="40" applyFont="1"/>
    <xf numFmtId="0" fontId="38" fillId="24" borderId="20" xfId="40" applyFont="1" applyFill="1" applyBorder="1" applyAlignment="1">
      <alignment horizontal="center"/>
    </xf>
    <xf numFmtId="0" fontId="47" fillId="24" borderId="21" xfId="40" applyFont="1" applyFill="1" applyBorder="1"/>
    <xf numFmtId="0" fontId="38" fillId="24" borderId="0" xfId="40" applyFont="1" applyFill="1" applyAlignment="1">
      <alignment horizontal="center"/>
    </xf>
    <xf numFmtId="0" fontId="37" fillId="24" borderId="21" xfId="0" applyFont="1" applyFill="1" applyBorder="1" applyAlignment="1">
      <alignment horizontal="center" vertical="center" wrapText="1"/>
    </xf>
    <xf numFmtId="0" fontId="45" fillId="38" borderId="178" xfId="41" applyFont="1" applyFill="1" applyBorder="1"/>
    <xf numFmtId="0" fontId="47" fillId="0" borderId="0" xfId="40" applyFont="1" applyAlignment="1">
      <alignment vertical="center"/>
    </xf>
    <xf numFmtId="0" fontId="45" fillId="26" borderId="90" xfId="40" applyFont="1" applyFill="1" applyBorder="1" applyAlignment="1">
      <alignment horizontal="left"/>
    </xf>
    <xf numFmtId="1" fontId="38" fillId="24" borderId="10" xfId="41" applyNumberFormat="1" applyFont="1" applyFill="1" applyBorder="1" applyAlignment="1">
      <alignment horizontal="center"/>
    </xf>
    <xf numFmtId="1" fontId="38" fillId="24" borderId="179" xfId="41" applyNumberFormat="1" applyFont="1" applyFill="1" applyBorder="1" applyAlignment="1">
      <alignment horizontal="center"/>
    </xf>
    <xf numFmtId="0" fontId="38" fillId="24" borderId="11" xfId="41" applyFont="1" applyFill="1" applyBorder="1" applyAlignment="1">
      <alignment horizontal="center"/>
    </xf>
    <xf numFmtId="0" fontId="38" fillId="24" borderId="10" xfId="41" applyFont="1" applyFill="1" applyBorder="1" applyAlignment="1">
      <alignment horizontal="center"/>
    </xf>
    <xf numFmtId="0" fontId="38" fillId="24" borderId="179" xfId="41" applyFont="1" applyFill="1" applyBorder="1" applyAlignment="1">
      <alignment horizontal="center"/>
    </xf>
    <xf numFmtId="1" fontId="38" fillId="24" borderId="181" xfId="41" applyNumberFormat="1" applyFont="1" applyFill="1" applyBorder="1" applyAlignment="1">
      <alignment horizontal="center"/>
    </xf>
    <xf numFmtId="1" fontId="38" fillId="24" borderId="200" xfId="41" applyNumberFormat="1" applyFont="1" applyFill="1" applyBorder="1" applyAlignment="1">
      <alignment horizontal="center"/>
    </xf>
    <xf numFmtId="0" fontId="44" fillId="34" borderId="22" xfId="41" applyFont="1" applyFill="1" applyBorder="1" applyAlignment="1">
      <alignment horizontal="left"/>
    </xf>
    <xf numFmtId="0" fontId="44" fillId="34" borderId="23" xfId="41" applyFont="1" applyFill="1" applyBorder="1"/>
    <xf numFmtId="1" fontId="43" fillId="38" borderId="60" xfId="41" applyNumberFormat="1" applyFont="1" applyFill="1" applyBorder="1" applyAlignment="1">
      <alignment horizontal="center"/>
    </xf>
    <xf numFmtId="1" fontId="43" fillId="38" borderId="47" xfId="41" applyNumberFormat="1" applyFont="1" applyFill="1" applyBorder="1" applyAlignment="1">
      <alignment horizontal="center"/>
    </xf>
    <xf numFmtId="1" fontId="43" fillId="38" borderId="42" xfId="41" applyNumberFormat="1" applyFont="1" applyFill="1" applyBorder="1" applyAlignment="1">
      <alignment horizontal="center"/>
    </xf>
    <xf numFmtId="1" fontId="43" fillId="38" borderId="115" xfId="41" applyNumberFormat="1" applyFont="1" applyFill="1" applyBorder="1" applyAlignment="1">
      <alignment horizontal="center"/>
    </xf>
    <xf numFmtId="1" fontId="51" fillId="24" borderId="28" xfId="41" applyNumberFormat="1" applyFont="1" applyFill="1" applyBorder="1" applyAlignment="1">
      <alignment horizontal="center"/>
    </xf>
    <xf numFmtId="1" fontId="43" fillId="24" borderId="28" xfId="41" applyNumberFormat="1" applyFont="1" applyFill="1" applyBorder="1" applyAlignment="1">
      <alignment horizontal="center"/>
    </xf>
    <xf numFmtId="0" fontId="43" fillId="24" borderId="118" xfId="41" applyFont="1" applyFill="1" applyBorder="1"/>
    <xf numFmtId="0" fontId="43" fillId="24" borderId="170" xfId="41" applyFont="1" applyFill="1" applyBorder="1"/>
    <xf numFmtId="0" fontId="43" fillId="24" borderId="28" xfId="41" applyFont="1" applyFill="1" applyBorder="1"/>
    <xf numFmtId="1" fontId="43" fillId="24" borderId="0" xfId="41" applyNumberFormat="1" applyFont="1" applyFill="1" applyAlignment="1">
      <alignment horizontal="center"/>
    </xf>
    <xf numFmtId="0" fontId="43" fillId="24" borderId="26" xfId="41" applyFont="1" applyFill="1" applyBorder="1"/>
    <xf numFmtId="1" fontId="45" fillId="0" borderId="216" xfId="40" applyNumberFormat="1" applyFont="1" applyBorder="1" applyAlignment="1" applyProtection="1">
      <alignment horizontal="center"/>
      <protection locked="0"/>
    </xf>
    <xf numFmtId="0" fontId="47" fillId="0" borderId="216" xfId="40" applyFont="1" applyBorder="1" applyAlignment="1" applyProtection="1">
      <alignment horizontal="center"/>
      <protection locked="0"/>
    </xf>
    <xf numFmtId="1" fontId="45" fillId="26" borderId="200" xfId="40" applyNumberFormat="1" applyFont="1" applyFill="1" applyBorder="1" applyAlignment="1">
      <alignment horizontal="center"/>
    </xf>
    <xf numFmtId="1" fontId="45" fillId="26" borderId="216" xfId="40" applyNumberFormat="1" applyFont="1" applyFill="1" applyBorder="1" applyAlignment="1">
      <alignment horizontal="center"/>
    </xf>
    <xf numFmtId="1" fontId="38" fillId="24" borderId="54" xfId="0" applyNumberFormat="1" applyFont="1" applyFill="1" applyBorder="1" applyAlignment="1">
      <alignment horizontal="center" vertical="center"/>
    </xf>
    <xf numFmtId="1" fontId="38" fillId="24" borderId="47" xfId="41" applyNumberFormat="1" applyFont="1" applyFill="1" applyBorder="1" applyAlignment="1">
      <alignment horizontal="center" vertical="center"/>
    </xf>
    <xf numFmtId="0" fontId="38" fillId="24" borderId="23" xfId="40" applyFont="1" applyFill="1" applyBorder="1" applyAlignment="1">
      <alignment horizontal="center" vertical="center"/>
    </xf>
    <xf numFmtId="1" fontId="38" fillId="24" borderId="23" xfId="40" applyNumberFormat="1" applyFont="1" applyFill="1" applyBorder="1" applyAlignment="1">
      <alignment horizontal="center" vertical="center"/>
    </xf>
    <xf numFmtId="1" fontId="38" fillId="24" borderId="122" xfId="40" applyNumberFormat="1" applyFont="1" applyFill="1" applyBorder="1" applyAlignment="1">
      <alignment horizontal="center" vertical="center"/>
    </xf>
    <xf numFmtId="0" fontId="38" fillId="24" borderId="47" xfId="40" applyFont="1" applyFill="1" applyBorder="1" applyAlignment="1">
      <alignment horizontal="center" vertical="center"/>
    </xf>
    <xf numFmtId="0" fontId="38" fillId="24" borderId="122" xfId="40" applyFont="1" applyFill="1" applyBorder="1" applyAlignment="1">
      <alignment horizontal="center" vertical="center"/>
    </xf>
    <xf numFmtId="1" fontId="38" fillId="24" borderId="47" xfId="0" applyNumberFormat="1" applyFont="1" applyFill="1" applyBorder="1" applyAlignment="1">
      <alignment horizontal="center" vertical="center"/>
    </xf>
    <xf numFmtId="1" fontId="38" fillId="24" borderId="23" xfId="0" applyNumberFormat="1" applyFont="1" applyFill="1" applyBorder="1" applyAlignment="1">
      <alignment horizontal="center" vertical="center"/>
    </xf>
    <xf numFmtId="1" fontId="38" fillId="24" borderId="122" xfId="0" applyNumberFormat="1" applyFont="1" applyFill="1" applyBorder="1" applyAlignment="1">
      <alignment horizontal="center" vertical="center"/>
    </xf>
    <xf numFmtId="1" fontId="38" fillId="24" borderId="47" xfId="40" applyNumberFormat="1" applyFont="1" applyFill="1" applyBorder="1" applyAlignment="1">
      <alignment horizontal="center" vertical="center"/>
    </xf>
    <xf numFmtId="1" fontId="45" fillId="0" borderId="217" xfId="40" applyNumberFormat="1" applyFont="1" applyBorder="1" applyAlignment="1" applyProtection="1">
      <alignment horizontal="center"/>
      <protection locked="0"/>
    </xf>
    <xf numFmtId="0" fontId="38" fillId="0" borderId="23" xfId="40" applyFont="1" applyBorder="1" applyAlignment="1">
      <alignment horizontal="center" vertical="center"/>
    </xf>
    <xf numFmtId="0" fontId="45" fillId="0" borderId="122" xfId="40" applyFont="1" applyBorder="1" applyAlignment="1">
      <alignment horizontal="center" vertical="center"/>
    </xf>
    <xf numFmtId="0" fontId="45" fillId="0" borderId="47" xfId="40" applyFont="1" applyBorder="1" applyAlignment="1">
      <alignment horizontal="center" vertical="center"/>
    </xf>
    <xf numFmtId="0" fontId="45" fillId="0" borderId="23" xfId="40" applyFont="1" applyBorder="1" applyAlignment="1">
      <alignment horizontal="center" vertical="center"/>
    </xf>
    <xf numFmtId="1" fontId="38" fillId="26" borderId="47" xfId="40" applyNumberFormat="1" applyFont="1" applyFill="1" applyBorder="1" applyAlignment="1">
      <alignment horizontal="center" vertical="center"/>
    </xf>
    <xf numFmtId="1" fontId="38" fillId="26" borderId="23" xfId="40" applyNumberFormat="1" applyFont="1" applyFill="1" applyBorder="1" applyAlignment="1">
      <alignment horizontal="center" vertical="center"/>
    </xf>
    <xf numFmtId="1" fontId="38" fillId="26" borderId="47" xfId="40" applyNumberFormat="1" applyFont="1" applyFill="1" applyBorder="1" applyAlignment="1">
      <alignment horizontal="center"/>
    </xf>
    <xf numFmtId="1" fontId="38" fillId="26" borderId="23" xfId="40" applyNumberFormat="1" applyFont="1" applyFill="1" applyBorder="1" applyAlignment="1">
      <alignment horizontal="center"/>
    </xf>
    <xf numFmtId="1" fontId="38" fillId="26" borderId="122" xfId="40" applyNumberFormat="1" applyFont="1" applyFill="1" applyBorder="1" applyAlignment="1">
      <alignment horizontal="center"/>
    </xf>
    <xf numFmtId="0" fontId="45" fillId="38" borderId="183" xfId="41" applyFont="1" applyFill="1" applyBorder="1"/>
    <xf numFmtId="0" fontId="47" fillId="0" borderId="218" xfId="40" applyFont="1" applyBorder="1" applyAlignment="1">
      <alignment vertical="center"/>
    </xf>
    <xf numFmtId="0" fontId="50" fillId="0" borderId="218" xfId="40" applyFont="1" applyBorder="1"/>
    <xf numFmtId="0" fontId="47" fillId="0" borderId="178" xfId="40" applyFont="1" applyBorder="1" applyAlignment="1" applyProtection="1">
      <alignment horizontal="center"/>
      <protection locked="0"/>
    </xf>
    <xf numFmtId="0" fontId="37" fillId="0" borderId="11" xfId="40" applyFont="1" applyBorder="1"/>
    <xf numFmtId="0" fontId="37" fillId="0" borderId="18" xfId="40" applyFont="1" applyBorder="1"/>
    <xf numFmtId="0" fontId="37" fillId="0" borderId="66" xfId="40" applyFont="1" applyBorder="1"/>
    <xf numFmtId="0" fontId="37" fillId="0" borderId="35" xfId="40" applyFont="1" applyBorder="1"/>
    <xf numFmtId="0" fontId="45" fillId="0" borderId="220" xfId="41" applyFont="1" applyBorder="1" applyAlignment="1" applyProtection="1">
      <alignment horizontal="center" vertical="center"/>
      <protection locked="0"/>
    </xf>
    <xf numFmtId="0" fontId="47" fillId="24" borderId="21" xfId="40" applyFont="1" applyFill="1" applyBorder="1" applyAlignment="1">
      <alignment horizontal="center"/>
    </xf>
    <xf numFmtId="1" fontId="45" fillId="0" borderId="18" xfId="40" applyNumberFormat="1" applyFont="1" applyBorder="1" applyAlignment="1" applyProtection="1">
      <alignment horizontal="center"/>
      <protection locked="0"/>
    </xf>
    <xf numFmtId="0" fontId="47" fillId="0" borderId="18" xfId="40" applyFont="1" applyBorder="1" applyAlignment="1" applyProtection="1">
      <alignment horizontal="center"/>
      <protection locked="0"/>
    </xf>
    <xf numFmtId="1" fontId="45" fillId="0" borderId="66" xfId="40" applyNumberFormat="1" applyFont="1" applyBorder="1" applyAlignment="1" applyProtection="1">
      <alignment horizontal="center"/>
      <protection locked="0"/>
    </xf>
    <xf numFmtId="0" fontId="47" fillId="0" borderId="35" xfId="40" applyFont="1" applyBorder="1" applyAlignment="1" applyProtection="1">
      <alignment horizontal="center"/>
      <protection locked="0"/>
    </xf>
    <xf numFmtId="0" fontId="47" fillId="0" borderId="66" xfId="40" applyFont="1" applyBorder="1" applyAlignment="1" applyProtection="1">
      <alignment horizontal="center"/>
      <protection locked="0"/>
    </xf>
    <xf numFmtId="1" fontId="45" fillId="0" borderId="35" xfId="40" applyNumberFormat="1" applyFont="1" applyBorder="1" applyAlignment="1" applyProtection="1">
      <alignment horizontal="center"/>
      <protection locked="0"/>
    </xf>
    <xf numFmtId="0" fontId="47" fillId="24" borderId="221" xfId="40" applyFont="1" applyFill="1" applyBorder="1" applyAlignment="1">
      <alignment horizontal="center"/>
    </xf>
    <xf numFmtId="0" fontId="38" fillId="24" borderId="222" xfId="40" applyFont="1" applyFill="1" applyBorder="1" applyAlignment="1">
      <alignment horizontal="center"/>
    </xf>
    <xf numFmtId="1" fontId="45" fillId="0" borderId="223" xfId="40" applyNumberFormat="1" applyFont="1" applyBorder="1" applyAlignment="1" applyProtection="1">
      <alignment horizontal="center"/>
      <protection locked="0"/>
    </xf>
    <xf numFmtId="0" fontId="47" fillId="0" borderId="224" xfId="40" applyFont="1" applyBorder="1" applyAlignment="1" applyProtection="1">
      <alignment horizontal="center"/>
      <protection locked="0"/>
    </xf>
    <xf numFmtId="1" fontId="45" fillId="0" borderId="225" xfId="40" applyNumberFormat="1" applyFont="1" applyBorder="1" applyAlignment="1" applyProtection="1">
      <alignment horizontal="center"/>
      <protection locked="0"/>
    </xf>
    <xf numFmtId="0" fontId="47" fillId="0" borderId="223" xfId="40" applyFont="1" applyBorder="1" applyAlignment="1" applyProtection="1">
      <alignment horizontal="center"/>
      <protection locked="0"/>
    </xf>
    <xf numFmtId="1" fontId="45" fillId="0" borderId="224" xfId="40" applyNumberFormat="1" applyFont="1" applyBorder="1" applyAlignment="1" applyProtection="1">
      <alignment horizontal="center"/>
      <protection locked="0"/>
    </xf>
    <xf numFmtId="0" fontId="47" fillId="0" borderId="225" xfId="40" applyFont="1" applyBorder="1" applyAlignment="1" applyProtection="1">
      <alignment horizontal="center"/>
      <protection locked="0"/>
    </xf>
    <xf numFmtId="0" fontId="47" fillId="24" borderId="15" xfId="40" applyFont="1" applyFill="1" applyBorder="1" applyAlignment="1">
      <alignment horizontal="center"/>
    </xf>
    <xf numFmtId="0" fontId="47" fillId="0" borderId="138" xfId="40" applyFont="1" applyBorder="1" applyAlignment="1" applyProtection="1">
      <alignment horizontal="center"/>
      <protection locked="0"/>
    </xf>
    <xf numFmtId="1" fontId="45" fillId="0" borderId="138" xfId="40" applyNumberFormat="1" applyFont="1" applyBorder="1" applyAlignment="1" applyProtection="1">
      <alignment horizontal="center"/>
      <protection locked="0"/>
    </xf>
    <xf numFmtId="0" fontId="37" fillId="0" borderId="114" xfId="40" applyFont="1" applyBorder="1"/>
    <xf numFmtId="0" fontId="37" fillId="0" borderId="138" xfId="40" applyFont="1" applyBorder="1"/>
    <xf numFmtId="1" fontId="37" fillId="0" borderId="18" xfId="40" applyNumberFormat="1" applyFont="1" applyBorder="1" applyAlignment="1" applyProtection="1">
      <alignment horizontal="center"/>
      <protection locked="0"/>
    </xf>
    <xf numFmtId="0" fontId="37" fillId="0" borderId="18" xfId="40" applyFont="1" applyBorder="1" applyAlignment="1" applyProtection="1">
      <alignment horizontal="center"/>
      <protection locked="0"/>
    </xf>
    <xf numFmtId="0" fontId="37" fillId="0" borderId="66" xfId="40" applyFont="1" applyBorder="1" applyAlignment="1" applyProtection="1">
      <alignment horizontal="center"/>
      <protection locked="0"/>
    </xf>
    <xf numFmtId="0" fontId="37" fillId="0" borderId="179" xfId="40" applyFont="1" applyBorder="1" applyAlignment="1">
      <alignment horizontal="center"/>
    </xf>
    <xf numFmtId="0" fontId="39" fillId="0" borderId="223" xfId="40" applyFont="1" applyBorder="1" applyAlignment="1" applyProtection="1">
      <alignment horizontal="center"/>
      <protection locked="0"/>
    </xf>
    <xf numFmtId="1" fontId="38" fillId="0" borderId="224" xfId="40" applyNumberFormat="1" applyFont="1" applyBorder="1" applyAlignment="1" applyProtection="1">
      <alignment horizontal="center"/>
      <protection locked="0"/>
    </xf>
    <xf numFmtId="0" fontId="39" fillId="0" borderId="224" xfId="40" applyFont="1" applyBorder="1" applyAlignment="1" applyProtection="1">
      <alignment horizontal="center"/>
      <protection locked="0"/>
    </xf>
    <xf numFmtId="0" fontId="39" fillId="0" borderId="225" xfId="40" applyFont="1" applyBorder="1" applyAlignment="1" applyProtection="1">
      <alignment horizontal="center"/>
      <protection locked="0"/>
    </xf>
    <xf numFmtId="0" fontId="41" fillId="0" borderId="223" xfId="40" applyFont="1" applyBorder="1"/>
    <xf numFmtId="0" fontId="41" fillId="0" borderId="224" xfId="40" applyFont="1" applyBorder="1"/>
    <xf numFmtId="0" fontId="41" fillId="0" borderId="225" xfId="40" applyFont="1" applyBorder="1"/>
    <xf numFmtId="0" fontId="41" fillId="0" borderId="224" xfId="40" applyFont="1" applyBorder="1" applyAlignment="1">
      <alignment horizontal="center" vertical="center"/>
    </xf>
    <xf numFmtId="0" fontId="41" fillId="0" borderId="225" xfId="40" applyFont="1" applyBorder="1" applyAlignment="1">
      <alignment horizontal="center" vertical="center"/>
    </xf>
    <xf numFmtId="1" fontId="43" fillId="41" borderId="96" xfId="0" applyNumberFormat="1" applyFont="1" applyFill="1" applyBorder="1" applyAlignment="1">
      <alignment horizontal="center" vertical="center"/>
    </xf>
    <xf numFmtId="1" fontId="43" fillId="41" borderId="206" xfId="0" applyNumberFormat="1" applyFont="1" applyFill="1" applyBorder="1" applyAlignment="1">
      <alignment horizontal="center" vertical="center"/>
    </xf>
    <xf numFmtId="0" fontId="37" fillId="25" borderId="35" xfId="40" applyFont="1" applyFill="1" applyBorder="1" applyAlignment="1">
      <alignment horizontal="center"/>
    </xf>
    <xf numFmtId="0" fontId="37" fillId="25" borderId="18" xfId="40" applyFont="1" applyFill="1" applyBorder="1" applyAlignment="1">
      <alignment horizontal="center"/>
    </xf>
    <xf numFmtId="0" fontId="37" fillId="25" borderId="19" xfId="40" applyFont="1" applyFill="1" applyBorder="1" applyAlignment="1">
      <alignment horizontal="center"/>
    </xf>
    <xf numFmtId="0" fontId="37" fillId="25" borderId="178" xfId="40" applyFont="1" applyFill="1" applyBorder="1" applyAlignment="1">
      <alignment horizontal="center"/>
    </xf>
    <xf numFmtId="0" fontId="37" fillId="25" borderId="24" xfId="40" applyFont="1" applyFill="1" applyBorder="1" applyAlignment="1">
      <alignment horizontal="center"/>
    </xf>
    <xf numFmtId="0" fontId="37" fillId="25" borderId="138" xfId="40" applyFont="1" applyFill="1" applyBorder="1" applyAlignment="1">
      <alignment horizontal="center"/>
    </xf>
    <xf numFmtId="0" fontId="37" fillId="25" borderId="15" xfId="40" applyFont="1" applyFill="1" applyBorder="1" applyAlignment="1">
      <alignment horizontal="center"/>
    </xf>
    <xf numFmtId="0" fontId="37" fillId="25" borderId="37" xfId="40" applyFont="1" applyFill="1" applyBorder="1" applyAlignment="1">
      <alignment horizontal="center"/>
    </xf>
    <xf numFmtId="0" fontId="37" fillId="0" borderId="138" xfId="40" applyFont="1" applyBorder="1" applyAlignment="1">
      <alignment horizontal="center"/>
    </xf>
    <xf numFmtId="0" fontId="37" fillId="0" borderId="15" xfId="40" applyFont="1" applyBorder="1" applyAlignment="1">
      <alignment horizontal="center"/>
    </xf>
    <xf numFmtId="0" fontId="37" fillId="0" borderId="114" xfId="40" applyFont="1" applyBorder="1" applyAlignment="1">
      <alignment horizontal="center"/>
    </xf>
    <xf numFmtId="0" fontId="37" fillId="0" borderId="178" xfId="40" applyFont="1" applyBorder="1" applyAlignment="1">
      <alignment horizontal="center"/>
    </xf>
    <xf numFmtId="0" fontId="37" fillId="0" borderId="11" xfId="40" applyFont="1" applyBorder="1" applyAlignment="1">
      <alignment horizontal="center"/>
    </xf>
    <xf numFmtId="0" fontId="41" fillId="25" borderId="223" xfId="40" applyFont="1" applyFill="1" applyBorder="1" applyAlignment="1">
      <alignment horizontal="center"/>
    </xf>
    <xf numFmtId="0" fontId="41" fillId="25" borderId="224" xfId="40" applyFont="1" applyFill="1" applyBorder="1" applyAlignment="1">
      <alignment horizontal="center"/>
    </xf>
    <xf numFmtId="0" fontId="41" fillId="25" borderId="226" xfId="40" applyFont="1" applyFill="1" applyBorder="1" applyAlignment="1">
      <alignment horizontal="center"/>
    </xf>
    <xf numFmtId="0" fontId="45" fillId="26" borderId="228" xfId="40" applyFont="1" applyFill="1" applyBorder="1"/>
    <xf numFmtId="0" fontId="38" fillId="26" borderId="42" xfId="40" applyFont="1" applyFill="1" applyBorder="1" applyAlignment="1">
      <alignment horizontal="center"/>
    </xf>
    <xf numFmtId="0" fontId="37" fillId="0" borderId="218" xfId="40" applyFont="1" applyBorder="1"/>
    <xf numFmtId="0" fontId="37" fillId="25" borderId="42" xfId="0" applyFont="1" applyFill="1" applyBorder="1" applyAlignment="1">
      <alignment horizontal="center" vertical="center" wrapText="1"/>
    </xf>
    <xf numFmtId="0" fontId="45" fillId="25" borderId="42" xfId="40" applyFont="1" applyFill="1" applyBorder="1" applyAlignment="1">
      <alignment horizontal="center" vertical="center" wrapText="1"/>
    </xf>
    <xf numFmtId="0" fontId="38" fillId="25" borderId="42" xfId="0" applyFont="1" applyFill="1" applyBorder="1" applyAlignment="1">
      <alignment horizontal="center" vertical="center" wrapText="1"/>
    </xf>
    <xf numFmtId="0" fontId="38" fillId="25" borderId="23" xfId="40" applyFont="1" applyFill="1" applyBorder="1" applyAlignment="1">
      <alignment horizontal="center" vertical="center"/>
    </xf>
    <xf numFmtId="0" fontId="38" fillId="25" borderId="49" xfId="40" applyFont="1" applyFill="1" applyBorder="1" applyAlignment="1">
      <alignment horizontal="center" vertical="center"/>
    </xf>
    <xf numFmtId="0" fontId="38" fillId="25" borderId="47" xfId="40" applyFont="1" applyFill="1" applyBorder="1" applyAlignment="1">
      <alignment horizontal="center" vertical="center"/>
    </xf>
    <xf numFmtId="0" fontId="38" fillId="25" borderId="122" xfId="40" applyFont="1" applyFill="1" applyBorder="1" applyAlignment="1">
      <alignment horizontal="center" vertical="center"/>
    </xf>
    <xf numFmtId="1" fontId="38" fillId="26" borderId="171" xfId="40" applyNumberFormat="1" applyFont="1" applyFill="1" applyBorder="1" applyAlignment="1">
      <alignment horizontal="center"/>
    </xf>
    <xf numFmtId="1" fontId="38" fillId="36" borderId="126" xfId="40" applyNumberFormat="1" applyFont="1" applyFill="1" applyBorder="1" applyAlignment="1">
      <alignment horizontal="center" vertical="center"/>
    </xf>
    <xf numFmtId="1" fontId="38" fillId="36" borderId="127" xfId="40" applyNumberFormat="1" applyFont="1" applyFill="1" applyBorder="1" applyAlignment="1">
      <alignment horizontal="center" vertical="center"/>
    </xf>
    <xf numFmtId="0" fontId="38" fillId="25" borderId="36" xfId="40" applyFont="1" applyFill="1" applyBorder="1" applyAlignment="1">
      <alignment horizontal="center" vertical="center"/>
    </xf>
    <xf numFmtId="0" fontId="38" fillId="25" borderId="43" xfId="40" applyFont="1" applyFill="1" applyBorder="1" applyAlignment="1">
      <alignment horizontal="center" vertical="center"/>
    </xf>
    <xf numFmtId="1" fontId="38" fillId="26" borderId="126" xfId="40" applyNumberFormat="1" applyFont="1" applyFill="1" applyBorder="1" applyAlignment="1">
      <alignment horizontal="center"/>
    </xf>
    <xf numFmtId="1" fontId="38" fillId="26" borderId="127" xfId="40" applyNumberFormat="1" applyFont="1" applyFill="1" applyBorder="1" applyAlignment="1">
      <alignment horizontal="center"/>
    </xf>
    <xf numFmtId="1" fontId="38" fillId="24" borderId="37" xfId="41" applyNumberFormat="1" applyFont="1" applyFill="1" applyBorder="1" applyAlignment="1">
      <alignment horizontal="center"/>
    </xf>
    <xf numFmtId="1" fontId="43" fillId="37" borderId="47" xfId="41" applyNumberFormat="1" applyFont="1" applyFill="1" applyBorder="1" applyAlignment="1">
      <alignment horizontal="center"/>
    </xf>
    <xf numFmtId="1" fontId="43" fillId="37" borderId="42" xfId="41" applyNumberFormat="1" applyFont="1" applyFill="1" applyBorder="1" applyAlignment="1">
      <alignment horizontal="center"/>
    </xf>
    <xf numFmtId="1" fontId="43" fillId="37" borderId="45" xfId="41" applyNumberFormat="1" applyFont="1" applyFill="1" applyBorder="1" applyAlignment="1">
      <alignment horizontal="center"/>
    </xf>
    <xf numFmtId="1" fontId="43" fillId="37" borderId="46" xfId="41" applyNumberFormat="1" applyFont="1" applyFill="1" applyBorder="1" applyAlignment="1">
      <alignment horizontal="center"/>
    </xf>
    <xf numFmtId="0" fontId="39" fillId="24" borderId="131" xfId="41" applyFont="1" applyFill="1" applyBorder="1" applyAlignment="1">
      <alignment horizontal="center"/>
    </xf>
    <xf numFmtId="1" fontId="51" fillId="24" borderId="140" xfId="41" applyNumberFormat="1" applyFont="1" applyFill="1" applyBorder="1" applyAlignment="1">
      <alignment horizontal="center"/>
    </xf>
    <xf numFmtId="0" fontId="45" fillId="24" borderId="51" xfId="41" applyFont="1" applyFill="1" applyBorder="1" applyAlignment="1">
      <alignment horizontal="left" vertical="center" wrapText="1"/>
    </xf>
    <xf numFmtId="0" fontId="45" fillId="26" borderId="109" xfId="40" applyFont="1" applyFill="1" applyBorder="1" applyAlignment="1">
      <alignment horizontal="left"/>
    </xf>
    <xf numFmtId="0" fontId="47" fillId="26" borderId="110" xfId="40" applyFont="1" applyFill="1" applyBorder="1" applyAlignment="1">
      <alignment horizontal="center"/>
    </xf>
    <xf numFmtId="0" fontId="52" fillId="26" borderId="121" xfId="40" applyFont="1" applyFill="1" applyBorder="1" applyAlignment="1">
      <alignment horizontal="center" vertical="center"/>
    </xf>
    <xf numFmtId="0" fontId="43" fillId="37" borderId="122" xfId="41" applyFont="1" applyFill="1" applyBorder="1" applyAlignment="1">
      <alignment horizontal="center"/>
    </xf>
    <xf numFmtId="1" fontId="39" fillId="24" borderId="140" xfId="41" applyNumberFormat="1" applyFont="1" applyFill="1" applyBorder="1" applyAlignment="1">
      <alignment horizontal="center"/>
    </xf>
    <xf numFmtId="0" fontId="48" fillId="0" borderId="0" xfId="0" applyFont="1"/>
    <xf numFmtId="0" fontId="53" fillId="0" borderId="0" xfId="0" applyFont="1"/>
    <xf numFmtId="0" fontId="39" fillId="24" borderId="141" xfId="41" applyFont="1" applyFill="1" applyBorder="1" applyAlignment="1">
      <alignment horizontal="center"/>
    </xf>
    <xf numFmtId="0" fontId="25" fillId="0" borderId="0" xfId="0" applyFont="1"/>
    <xf numFmtId="0" fontId="43" fillId="24" borderId="22" xfId="41" applyFont="1" applyFill="1" applyBorder="1" applyAlignment="1">
      <alignment horizontal="left"/>
    </xf>
    <xf numFmtId="0" fontId="43" fillId="24" borderId="23" xfId="41" applyFont="1" applyFill="1" applyBorder="1"/>
    <xf numFmtId="0" fontId="38" fillId="0" borderId="0" xfId="41" applyFont="1"/>
    <xf numFmtId="0" fontId="38" fillId="24" borderId="20" xfId="41" applyFont="1" applyFill="1" applyBorder="1" applyAlignment="1">
      <alignment horizontal="left" vertical="center" wrapText="1"/>
    </xf>
    <xf numFmtId="0" fontId="38" fillId="24" borderId="21" xfId="41" applyFont="1" applyFill="1" applyBorder="1" applyAlignment="1">
      <alignment horizontal="center"/>
    </xf>
    <xf numFmtId="0" fontId="39" fillId="24" borderId="140" xfId="41" applyFont="1" applyFill="1" applyBorder="1" applyAlignment="1">
      <alignment horizontal="center"/>
    </xf>
    <xf numFmtId="0" fontId="41" fillId="0" borderId="0" xfId="0" applyFont="1"/>
    <xf numFmtId="0" fontId="38" fillId="24" borderId="179" xfId="47" applyFont="1" applyFill="1" applyBorder="1" applyAlignment="1">
      <alignment horizontal="left" vertical="center" wrapText="1"/>
    </xf>
    <xf numFmtId="0" fontId="38" fillId="24" borderId="179" xfId="47" applyFont="1" applyFill="1" applyBorder="1" applyAlignment="1">
      <alignment horizontal="center" vertical="center" wrapText="1"/>
    </xf>
    <xf numFmtId="1" fontId="38" fillId="24" borderId="115" xfId="41" applyNumberFormat="1" applyFont="1" applyFill="1" applyBorder="1" applyAlignment="1">
      <alignment horizontal="center"/>
    </xf>
    <xf numFmtId="1" fontId="39" fillId="24" borderId="28" xfId="41" applyNumberFormat="1" applyFont="1" applyFill="1" applyBorder="1" applyAlignment="1">
      <alignment horizontal="center"/>
    </xf>
    <xf numFmtId="1" fontId="38" fillId="24" borderId="42" xfId="41" applyNumberFormat="1" applyFont="1" applyFill="1" applyBorder="1" applyAlignment="1">
      <alignment horizontal="center"/>
    </xf>
    <xf numFmtId="1" fontId="38" fillId="24" borderId="0" xfId="41" applyNumberFormat="1" applyFont="1" applyFill="1" applyAlignment="1">
      <alignment horizontal="center"/>
    </xf>
    <xf numFmtId="1" fontId="41" fillId="24" borderId="216" xfId="41" applyNumberFormat="1" applyFont="1" applyFill="1" applyBorder="1" applyAlignment="1">
      <alignment horizontal="center"/>
    </xf>
    <xf numFmtId="0" fontId="41" fillId="24" borderId="216" xfId="41" applyFont="1" applyFill="1" applyBorder="1" applyAlignment="1">
      <alignment horizontal="center"/>
    </xf>
    <xf numFmtId="0" fontId="25" fillId="0" borderId="218" xfId="0" applyFont="1" applyBorder="1"/>
    <xf numFmtId="0" fontId="41" fillId="24" borderId="232" xfId="41" applyFont="1" applyFill="1" applyBorder="1" applyAlignment="1">
      <alignment horizontal="center"/>
    </xf>
    <xf numFmtId="0" fontId="41" fillId="24" borderId="179" xfId="40" applyFont="1" applyFill="1" applyBorder="1" applyAlignment="1">
      <alignment horizontal="center"/>
    </xf>
    <xf numFmtId="0" fontId="33" fillId="0" borderId="0" xfId="0" applyFont="1"/>
    <xf numFmtId="0" fontId="40" fillId="32" borderId="97" xfId="40" applyFont="1" applyFill="1" applyBorder="1" applyAlignment="1">
      <alignment horizontal="center" vertical="center"/>
    </xf>
    <xf numFmtId="0" fontId="37" fillId="0" borderId="11" xfId="0" applyFont="1" applyBorder="1" applyAlignment="1" applyProtection="1">
      <alignment vertical="center" shrinkToFit="1"/>
      <protection locked="0"/>
    </xf>
    <xf numFmtId="1" fontId="0" fillId="0" borderId="0" xfId="0" applyNumberFormat="1"/>
    <xf numFmtId="1" fontId="38" fillId="24" borderId="49" xfId="41" applyNumberFormat="1" applyFont="1" applyFill="1" applyBorder="1" applyAlignment="1">
      <alignment horizontal="center" vertical="center"/>
    </xf>
    <xf numFmtId="0" fontId="45" fillId="0" borderId="52" xfId="40" applyFont="1" applyBorder="1" applyAlignment="1">
      <alignment vertical="center"/>
    </xf>
    <xf numFmtId="0" fontId="37" fillId="0" borderId="28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26" xfId="0" applyFont="1" applyBorder="1" applyAlignment="1">
      <alignment vertical="center"/>
    </xf>
    <xf numFmtId="1" fontId="26" fillId="26" borderId="187" xfId="40" applyNumberFormat="1" applyFont="1" applyFill="1" applyBorder="1" applyAlignment="1">
      <alignment horizontal="center"/>
    </xf>
    <xf numFmtId="1" fontId="26" fillId="26" borderId="241" xfId="40" applyNumberFormat="1" applyFont="1" applyFill="1" applyBorder="1"/>
    <xf numFmtId="1" fontId="26" fillId="26" borderId="72" xfId="40" applyNumberFormat="1" applyFont="1" applyFill="1" applyBorder="1" applyAlignment="1">
      <alignment horizontal="center"/>
    </xf>
    <xf numFmtId="1" fontId="26" fillId="26" borderId="121" xfId="40" applyNumberFormat="1" applyFont="1" applyFill="1" applyBorder="1" applyAlignment="1">
      <alignment horizontal="center"/>
    </xf>
    <xf numFmtId="0" fontId="37" fillId="24" borderId="53" xfId="41" applyFont="1" applyFill="1" applyBorder="1"/>
    <xf numFmtId="0" fontId="37" fillId="24" borderId="50" xfId="41" applyFont="1" applyFill="1" applyBorder="1"/>
    <xf numFmtId="0" fontId="26" fillId="26" borderId="243" xfId="40" applyFont="1" applyFill="1" applyBorder="1" applyAlignment="1">
      <alignment horizontal="center"/>
    </xf>
    <xf numFmtId="0" fontId="27" fillId="26" borderId="102" xfId="40" applyFont="1" applyFill="1" applyBorder="1" applyAlignment="1">
      <alignment horizontal="center"/>
    </xf>
    <xf numFmtId="0" fontId="26" fillId="26" borderId="102" xfId="40" applyFont="1" applyFill="1" applyBorder="1"/>
    <xf numFmtId="0" fontId="26" fillId="26" borderId="242" xfId="40" applyFont="1" applyFill="1" applyBorder="1"/>
    <xf numFmtId="0" fontId="26" fillId="26" borderId="244" xfId="40" applyFont="1" applyFill="1" applyBorder="1"/>
    <xf numFmtId="1" fontId="26" fillId="26" borderId="241" xfId="40" applyNumberFormat="1" applyFont="1" applyFill="1" applyBorder="1" applyAlignment="1">
      <alignment horizontal="center" vertical="center"/>
    </xf>
    <xf numFmtId="1" fontId="38" fillId="26" borderId="49" xfId="40" applyNumberFormat="1" applyFont="1" applyFill="1" applyBorder="1" applyAlignment="1">
      <alignment horizontal="center"/>
    </xf>
    <xf numFmtId="0" fontId="37" fillId="0" borderId="11" xfId="40" applyFont="1" applyBorder="1" applyAlignment="1" applyProtection="1">
      <alignment horizontal="left"/>
      <protection locked="0"/>
    </xf>
    <xf numFmtId="0" fontId="37" fillId="0" borderId="10" xfId="39" applyFont="1" applyBorder="1" applyAlignment="1" applyProtection="1">
      <alignment horizontal="center"/>
      <protection locked="0"/>
    </xf>
    <xf numFmtId="1" fontId="37" fillId="35" borderId="172" xfId="40" applyNumberFormat="1" applyFont="1" applyFill="1" applyBorder="1" applyAlignment="1">
      <alignment horizontal="center"/>
    </xf>
    <xf numFmtId="0" fontId="37" fillId="0" borderId="179" xfId="40" applyFont="1" applyBorder="1" applyAlignment="1" applyProtection="1">
      <alignment horizontal="center" vertical="center"/>
      <protection locked="0"/>
    </xf>
    <xf numFmtId="0" fontId="37" fillId="0" borderId="179" xfId="40" applyFont="1" applyBorder="1" applyProtection="1">
      <protection locked="0"/>
    </xf>
    <xf numFmtId="0" fontId="37" fillId="27" borderId="51" xfId="40" applyFont="1" applyFill="1" applyBorder="1" applyAlignment="1" applyProtection="1">
      <alignment horizontal="center" vertical="center"/>
      <protection locked="0"/>
    </xf>
    <xf numFmtId="0" fontId="37" fillId="24" borderId="35" xfId="40" applyFont="1" applyFill="1" applyBorder="1" applyAlignment="1">
      <alignment horizontal="center"/>
    </xf>
    <xf numFmtId="0" fontId="37" fillId="27" borderId="66" xfId="40" applyFont="1" applyFill="1" applyBorder="1" applyProtection="1">
      <protection locked="0"/>
    </xf>
    <xf numFmtId="1" fontId="37" fillId="28" borderId="102" xfId="40" applyNumberFormat="1" applyFont="1" applyFill="1" applyBorder="1" applyAlignment="1">
      <alignment horizontal="center"/>
    </xf>
    <xf numFmtId="0" fontId="37" fillId="27" borderId="102" xfId="40" applyFont="1" applyFill="1" applyBorder="1" applyAlignment="1" applyProtection="1">
      <alignment horizontal="center"/>
      <protection locked="0"/>
    </xf>
    <xf numFmtId="0" fontId="37" fillId="27" borderId="103" xfId="40" applyFont="1" applyFill="1" applyBorder="1" applyAlignment="1" applyProtection="1">
      <alignment horizontal="center"/>
      <protection locked="0"/>
    </xf>
    <xf numFmtId="1" fontId="37" fillId="28" borderId="135" xfId="40" applyNumberFormat="1" applyFont="1" applyFill="1" applyBorder="1" applyAlignment="1">
      <alignment horizontal="center"/>
    </xf>
    <xf numFmtId="0" fontId="37" fillId="27" borderId="187" xfId="40" applyFont="1" applyFill="1" applyBorder="1" applyAlignment="1" applyProtection="1">
      <alignment horizontal="center"/>
      <protection locked="0"/>
    </xf>
    <xf numFmtId="0" fontId="37" fillId="27" borderId="195" xfId="40" applyFont="1" applyFill="1" applyBorder="1" applyAlignment="1" applyProtection="1">
      <alignment horizontal="center"/>
      <protection locked="0"/>
    </xf>
    <xf numFmtId="1" fontId="37" fillId="28" borderId="121" xfId="40" applyNumberFormat="1" applyFont="1" applyFill="1" applyBorder="1" applyAlignment="1">
      <alignment horizontal="center"/>
    </xf>
    <xf numFmtId="0" fontId="37" fillId="27" borderId="121" xfId="39" applyFont="1" applyFill="1" applyBorder="1" applyAlignment="1" applyProtection="1">
      <alignment horizontal="center"/>
      <protection locked="0"/>
    </xf>
    <xf numFmtId="0" fontId="37" fillId="27" borderId="72" xfId="39" applyFont="1" applyFill="1" applyBorder="1" applyAlignment="1" applyProtection="1">
      <alignment horizontal="center"/>
      <protection locked="0"/>
    </xf>
    <xf numFmtId="0" fontId="37" fillId="27" borderId="74" xfId="39" applyFont="1" applyFill="1" applyBorder="1" applyAlignment="1" applyProtection="1">
      <alignment horizontal="center"/>
      <protection locked="0"/>
    </xf>
    <xf numFmtId="0" fontId="37" fillId="27" borderId="13" xfId="40" applyFont="1" applyFill="1" applyBorder="1" applyAlignment="1" applyProtection="1">
      <alignment horizontal="center" vertical="center"/>
      <protection locked="0"/>
    </xf>
    <xf numFmtId="0" fontId="37" fillId="27" borderId="11" xfId="40" applyFont="1" applyFill="1" applyBorder="1" applyProtection="1">
      <protection locked="0"/>
    </xf>
    <xf numFmtId="1" fontId="37" fillId="28" borderId="172" xfId="40" applyNumberFormat="1" applyFont="1" applyFill="1" applyBorder="1" applyAlignment="1">
      <alignment horizontal="center"/>
    </xf>
    <xf numFmtId="0" fontId="37" fillId="27" borderId="172" xfId="39" applyFont="1" applyFill="1" applyBorder="1" applyAlignment="1" applyProtection="1">
      <alignment horizontal="center"/>
      <protection locked="0"/>
    </xf>
    <xf numFmtId="0" fontId="37" fillId="27" borderId="188" xfId="40" applyFont="1" applyFill="1" applyBorder="1" applyAlignment="1" applyProtection="1">
      <alignment horizontal="center"/>
      <protection locked="0"/>
    </xf>
    <xf numFmtId="1" fontId="37" fillId="28" borderId="191" xfId="40" applyNumberFormat="1" applyFont="1" applyFill="1" applyBorder="1" applyAlignment="1">
      <alignment horizontal="center"/>
    </xf>
    <xf numFmtId="0" fontId="37" fillId="27" borderId="190" xfId="40" applyFont="1" applyFill="1" applyBorder="1" applyAlignment="1" applyProtection="1">
      <alignment horizontal="center"/>
      <protection locked="0"/>
    </xf>
    <xf numFmtId="0" fontId="37" fillId="27" borderId="176" xfId="40" applyFont="1" applyFill="1" applyBorder="1" applyAlignment="1" applyProtection="1">
      <alignment horizontal="center"/>
      <protection locked="0"/>
    </xf>
    <xf numFmtId="1" fontId="37" fillId="28" borderId="173" xfId="40" applyNumberFormat="1" applyFont="1" applyFill="1" applyBorder="1" applyAlignment="1">
      <alignment horizontal="center"/>
    </xf>
    <xf numFmtId="0" fontId="37" fillId="27" borderId="173" xfId="39" applyFont="1" applyFill="1" applyBorder="1" applyAlignment="1" applyProtection="1">
      <alignment horizontal="center"/>
      <protection locked="0"/>
    </xf>
    <xf numFmtId="0" fontId="37" fillId="27" borderId="180" xfId="39" applyFont="1" applyFill="1" applyBorder="1" applyAlignment="1" applyProtection="1">
      <alignment horizontal="center"/>
      <protection locked="0"/>
    </xf>
    <xf numFmtId="1" fontId="37" fillId="28" borderId="185" xfId="40" applyNumberFormat="1" applyFont="1" applyFill="1" applyBorder="1" applyAlignment="1">
      <alignment horizontal="center"/>
    </xf>
    <xf numFmtId="0" fontId="37" fillId="27" borderId="175" xfId="39" applyFont="1" applyFill="1" applyBorder="1" applyAlignment="1" applyProtection="1">
      <alignment horizontal="center"/>
      <protection locked="0"/>
    </xf>
    <xf numFmtId="0" fontId="37" fillId="24" borderId="178" xfId="40" applyFont="1" applyFill="1" applyBorder="1" applyAlignment="1">
      <alignment horizontal="center"/>
    </xf>
    <xf numFmtId="1" fontId="37" fillId="28" borderId="10" xfId="40" applyNumberFormat="1" applyFont="1" applyFill="1" applyBorder="1" applyAlignment="1">
      <alignment horizontal="center"/>
    </xf>
    <xf numFmtId="0" fontId="37" fillId="27" borderId="11" xfId="0" applyFont="1" applyFill="1" applyBorder="1"/>
    <xf numFmtId="0" fontId="37" fillId="27" borderId="176" xfId="39" applyFont="1" applyFill="1" applyBorder="1" applyAlignment="1" applyProtection="1">
      <alignment horizontal="center"/>
      <protection locked="0"/>
    </xf>
    <xf numFmtId="0" fontId="37" fillId="29" borderId="13" xfId="40" applyFont="1" applyFill="1" applyBorder="1" applyAlignment="1" applyProtection="1">
      <alignment horizontal="center" vertical="center"/>
      <protection locked="0"/>
    </xf>
    <xf numFmtId="0" fontId="37" fillId="29" borderId="11" xfId="40" applyFont="1" applyFill="1" applyBorder="1" applyProtection="1">
      <protection locked="0"/>
    </xf>
    <xf numFmtId="1" fontId="37" fillId="26" borderId="248" xfId="40" applyNumberFormat="1" applyFont="1" applyFill="1" applyBorder="1" applyAlignment="1">
      <alignment horizontal="center"/>
    </xf>
    <xf numFmtId="0" fontId="38" fillId="33" borderId="249" xfId="40" applyFont="1" applyFill="1" applyBorder="1" applyAlignment="1">
      <alignment horizontal="center" vertical="center"/>
    </xf>
    <xf numFmtId="1" fontId="51" fillId="24" borderId="251" xfId="41" applyNumberFormat="1" applyFont="1" applyFill="1" applyBorder="1" applyAlignment="1">
      <alignment horizontal="center"/>
    </xf>
    <xf numFmtId="0" fontId="38" fillId="24" borderId="178" xfId="47" applyFont="1" applyFill="1" applyBorder="1" applyAlignment="1">
      <alignment horizontal="left" vertical="center" wrapText="1"/>
    </xf>
    <xf numFmtId="0" fontId="38" fillId="24" borderId="114" xfId="47" applyFont="1" applyFill="1" applyBorder="1" applyAlignment="1">
      <alignment horizontal="left" vertical="center" wrapText="1"/>
    </xf>
    <xf numFmtId="0" fontId="41" fillId="24" borderId="181" xfId="41" applyFont="1" applyFill="1" applyBorder="1"/>
    <xf numFmtId="0" fontId="37" fillId="24" borderId="11" xfId="47" applyFont="1" applyFill="1" applyBorder="1" applyAlignment="1">
      <alignment horizontal="left" vertical="center" wrapText="1"/>
    </xf>
    <xf numFmtId="0" fontId="37" fillId="24" borderId="178" xfId="47" applyFont="1" applyFill="1" applyBorder="1" applyAlignment="1">
      <alignment horizontal="left" vertical="center" wrapText="1"/>
    </xf>
    <xf numFmtId="0" fontId="37" fillId="35" borderId="172" xfId="39" applyFont="1" applyFill="1" applyBorder="1" applyAlignment="1" applyProtection="1">
      <alignment horizontal="center"/>
      <protection locked="0"/>
    </xf>
    <xf numFmtId="0" fontId="37" fillId="35" borderId="176" xfId="39" applyFont="1" applyFill="1" applyBorder="1" applyAlignment="1" applyProtection="1">
      <alignment horizontal="center"/>
      <protection locked="0"/>
    </xf>
    <xf numFmtId="0" fontId="37" fillId="0" borderId="188" xfId="39" applyFont="1" applyBorder="1" applyAlignment="1" applyProtection="1">
      <alignment horizontal="center"/>
      <protection locked="0"/>
    </xf>
    <xf numFmtId="1" fontId="37" fillId="0" borderId="188" xfId="40" applyNumberFormat="1" applyFont="1" applyBorder="1" applyAlignment="1">
      <alignment horizontal="center"/>
    </xf>
    <xf numFmtId="0" fontId="37" fillId="35" borderId="32" xfId="40" applyFont="1" applyFill="1" applyBorder="1" applyAlignment="1" applyProtection="1">
      <alignment horizontal="center" vertical="center"/>
      <protection locked="0"/>
    </xf>
    <xf numFmtId="0" fontId="40" fillId="32" borderId="238" xfId="40" applyFont="1" applyFill="1" applyBorder="1" applyAlignment="1">
      <alignment horizontal="left" vertical="center" wrapText="1"/>
    </xf>
    <xf numFmtId="0" fontId="40" fillId="32" borderId="234" xfId="40" applyFont="1" applyFill="1" applyBorder="1" applyAlignment="1">
      <alignment horizontal="center"/>
    </xf>
    <xf numFmtId="0" fontId="37" fillId="0" borderId="32" xfId="41" applyFont="1" applyBorder="1" applyAlignment="1" applyProtection="1">
      <alignment horizontal="center" vertical="center"/>
      <protection locked="0"/>
    </xf>
    <xf numFmtId="0" fontId="37" fillId="0" borderId="11" xfId="41" applyFont="1" applyBorder="1" applyAlignment="1" applyProtection="1">
      <alignment horizontal="left" vertical="top" wrapText="1"/>
      <protection locked="0"/>
    </xf>
    <xf numFmtId="1" fontId="45" fillId="0" borderId="185" xfId="40" applyNumberFormat="1" applyFont="1" applyBorder="1" applyAlignment="1">
      <alignment horizontal="center"/>
    </xf>
    <xf numFmtId="0" fontId="37" fillId="0" borderId="247" xfId="40" applyFont="1" applyBorder="1"/>
    <xf numFmtId="1" fontId="45" fillId="0" borderId="173" xfId="40" applyNumberFormat="1" applyFont="1" applyBorder="1" applyAlignment="1">
      <alignment horizontal="center"/>
    </xf>
    <xf numFmtId="0" fontId="37" fillId="0" borderId="11" xfId="41" applyFont="1" applyBorder="1" applyAlignment="1" applyProtection="1">
      <alignment horizontal="left" vertical="center"/>
      <protection locked="0"/>
    </xf>
    <xf numFmtId="0" fontId="37" fillId="0" borderId="216" xfId="40" applyFont="1" applyBorder="1" applyAlignment="1">
      <alignment horizontal="center"/>
    </xf>
    <xf numFmtId="0" fontId="37" fillId="0" borderId="62" xfId="40" applyFont="1" applyBorder="1"/>
    <xf numFmtId="0" fontId="37" fillId="0" borderId="250" xfId="40" applyFont="1" applyBorder="1" applyAlignment="1">
      <alignment horizontal="center"/>
    </xf>
    <xf numFmtId="0" fontId="37" fillId="24" borderId="233" xfId="40" applyFont="1" applyFill="1" applyBorder="1" applyAlignment="1">
      <alignment horizontal="center"/>
    </xf>
    <xf numFmtId="0" fontId="45" fillId="0" borderId="174" xfId="39" applyFont="1" applyBorder="1" applyAlignment="1" applyProtection="1">
      <alignment horizontal="center"/>
      <protection locked="0"/>
    </xf>
    <xf numFmtId="0" fontId="45" fillId="0" borderId="176" xfId="39" applyFont="1" applyBorder="1" applyAlignment="1" applyProtection="1">
      <alignment horizontal="center"/>
      <protection locked="0"/>
    </xf>
    <xf numFmtId="1" fontId="45" fillId="0" borderId="172" xfId="40" applyNumberFormat="1" applyFont="1" applyBorder="1" applyAlignment="1">
      <alignment horizontal="center"/>
    </xf>
    <xf numFmtId="0" fontId="45" fillId="0" borderId="173" xfId="39" applyFont="1" applyBorder="1" applyAlignment="1" applyProtection="1">
      <alignment horizontal="center"/>
      <protection locked="0"/>
    </xf>
    <xf numFmtId="0" fontId="45" fillId="0" borderId="175" xfId="39" applyFont="1" applyBorder="1" applyAlignment="1" applyProtection="1">
      <alignment horizontal="center"/>
      <protection locked="0"/>
    </xf>
    <xf numFmtId="1" fontId="45" fillId="35" borderId="172" xfId="40" applyNumberFormat="1" applyFont="1" applyFill="1" applyBorder="1" applyAlignment="1">
      <alignment horizontal="center"/>
    </xf>
    <xf numFmtId="0" fontId="45" fillId="35" borderId="173" xfId="39" applyFont="1" applyFill="1" applyBorder="1" applyAlignment="1" applyProtection="1">
      <alignment horizontal="center"/>
      <protection locked="0"/>
    </xf>
    <xf numFmtId="0" fontId="45" fillId="35" borderId="175" xfId="39" applyFont="1" applyFill="1" applyBorder="1" applyAlignment="1" applyProtection="1">
      <alignment horizontal="center"/>
      <protection locked="0"/>
    </xf>
    <xf numFmtId="0" fontId="37" fillId="35" borderId="173" xfId="39" applyFont="1" applyFill="1" applyBorder="1" applyAlignment="1" applyProtection="1">
      <alignment horizontal="center"/>
      <protection locked="0"/>
    </xf>
    <xf numFmtId="1" fontId="37" fillId="35" borderId="179" xfId="40" applyNumberFormat="1" applyFont="1" applyFill="1" applyBorder="1" applyAlignment="1">
      <alignment horizontal="center"/>
    </xf>
    <xf numFmtId="0" fontId="37" fillId="35" borderId="179" xfId="39" applyFont="1" applyFill="1" applyBorder="1" applyAlignment="1" applyProtection="1">
      <alignment horizontal="center"/>
      <protection locked="0"/>
    </xf>
    <xf numFmtId="0" fontId="37" fillId="35" borderId="11" xfId="39" applyFont="1" applyFill="1" applyBorder="1" applyAlignment="1" applyProtection="1">
      <alignment horizontal="center"/>
      <protection locked="0"/>
    </xf>
    <xf numFmtId="0" fontId="37" fillId="35" borderId="10" xfId="39" applyFont="1" applyFill="1" applyBorder="1" applyAlignment="1" applyProtection="1">
      <alignment horizontal="center"/>
      <protection locked="0"/>
    </xf>
    <xf numFmtId="1" fontId="37" fillId="35" borderId="178" xfId="40" applyNumberFormat="1" applyFont="1" applyFill="1" applyBorder="1" applyAlignment="1">
      <alignment horizontal="center"/>
    </xf>
    <xf numFmtId="0" fontId="37" fillId="25" borderId="173" xfId="39" applyFont="1" applyFill="1" applyBorder="1" applyAlignment="1" applyProtection="1">
      <alignment horizontal="center"/>
      <protection locked="0"/>
    </xf>
    <xf numFmtId="0" fontId="37" fillId="25" borderId="172" xfId="39" applyFont="1" applyFill="1" applyBorder="1" applyAlignment="1" applyProtection="1">
      <alignment horizontal="center"/>
      <protection locked="0"/>
    </xf>
    <xf numFmtId="0" fontId="43" fillId="26" borderId="239" xfId="40" applyFont="1" applyFill="1" applyBorder="1" applyAlignment="1">
      <alignment horizontal="left"/>
    </xf>
    <xf numFmtId="0" fontId="43" fillId="26" borderId="231" xfId="40" applyFont="1" applyFill="1" applyBorder="1"/>
    <xf numFmtId="0" fontId="43" fillId="26" borderId="240" xfId="40" applyFont="1" applyFill="1" applyBorder="1" applyAlignment="1">
      <alignment horizontal="center"/>
    </xf>
    <xf numFmtId="1" fontId="43" fillId="24" borderId="138" xfId="41" applyNumberFormat="1" applyFont="1" applyFill="1" applyBorder="1" applyAlignment="1">
      <alignment horizontal="center"/>
    </xf>
    <xf numFmtId="1" fontId="43" fillId="24" borderId="15" xfId="41" applyNumberFormat="1" applyFont="1" applyFill="1" applyBorder="1" applyAlignment="1">
      <alignment horizontal="center"/>
    </xf>
    <xf numFmtId="0" fontId="43" fillId="24" borderId="114" xfId="41" applyFont="1" applyFill="1" applyBorder="1" applyAlignment="1">
      <alignment horizontal="center"/>
    </xf>
    <xf numFmtId="0" fontId="47" fillId="24" borderId="21" xfId="41" applyFont="1" applyFill="1" applyBorder="1"/>
    <xf numFmtId="0" fontId="4" fillId="0" borderId="218" xfId="0" applyFont="1" applyBorder="1"/>
    <xf numFmtId="1" fontId="37" fillId="36" borderId="172" xfId="40" applyNumberFormat="1" applyFont="1" applyFill="1" applyBorder="1" applyAlignment="1">
      <alignment horizontal="center"/>
    </xf>
    <xf numFmtId="1" fontId="45" fillId="0" borderId="176" xfId="40" applyNumberFormat="1" applyFont="1" applyBorder="1" applyAlignment="1" applyProtection="1">
      <alignment horizontal="center"/>
      <protection locked="0"/>
    </xf>
    <xf numFmtId="1" fontId="45" fillId="26" borderId="173" xfId="40" applyNumberFormat="1" applyFont="1" applyFill="1" applyBorder="1" applyAlignment="1">
      <alignment horizontal="center"/>
    </xf>
    <xf numFmtId="0" fontId="37" fillId="0" borderId="64" xfId="40" applyFont="1" applyBorder="1" applyAlignment="1" applyProtection="1">
      <alignment horizontal="center"/>
      <protection locked="0"/>
    </xf>
    <xf numFmtId="1" fontId="45" fillId="26" borderId="82" xfId="40" applyNumberFormat="1" applyFont="1" applyFill="1" applyBorder="1" applyAlignment="1">
      <alignment horizontal="center"/>
    </xf>
    <xf numFmtId="0" fontId="45" fillId="26" borderId="82" xfId="40" applyFont="1" applyFill="1" applyBorder="1" applyAlignment="1">
      <alignment horizontal="center"/>
    </xf>
    <xf numFmtId="1" fontId="45" fillId="0" borderId="143" xfId="40" applyNumberFormat="1" applyFont="1" applyBorder="1" applyAlignment="1" applyProtection="1">
      <alignment horizontal="center"/>
      <protection locked="0"/>
    </xf>
    <xf numFmtId="1" fontId="45" fillId="0" borderId="145" xfId="40" applyNumberFormat="1" applyFont="1" applyBorder="1" applyAlignment="1" applyProtection="1">
      <alignment horizontal="center"/>
      <protection locked="0"/>
    </xf>
    <xf numFmtId="1" fontId="45" fillId="26" borderId="162" xfId="40" applyNumberFormat="1" applyFont="1" applyFill="1" applyBorder="1" applyAlignment="1">
      <alignment horizontal="center"/>
    </xf>
    <xf numFmtId="0" fontId="45" fillId="26" borderId="76" xfId="40" applyFont="1" applyFill="1" applyBorder="1" applyAlignment="1">
      <alignment horizontal="center"/>
    </xf>
    <xf numFmtId="1" fontId="45" fillId="26" borderId="78" xfId="40" applyNumberFormat="1" applyFont="1" applyFill="1" applyBorder="1" applyAlignment="1">
      <alignment horizontal="center" vertical="center" shrinkToFit="1"/>
    </xf>
    <xf numFmtId="0" fontId="45" fillId="24" borderId="22" xfId="41" applyFont="1" applyFill="1" applyBorder="1" applyAlignment="1">
      <alignment horizontal="left" vertical="center" wrapText="1"/>
    </xf>
    <xf numFmtId="0" fontId="45" fillId="24" borderId="23" xfId="41" applyFont="1" applyFill="1" applyBorder="1" applyAlignment="1">
      <alignment horizontal="center"/>
    </xf>
    <xf numFmtId="1" fontId="55" fillId="24" borderId="23" xfId="41" applyNumberFormat="1" applyFont="1" applyFill="1" applyBorder="1" applyAlignment="1">
      <alignment horizontal="center"/>
    </xf>
    <xf numFmtId="1" fontId="47" fillId="24" borderId="23" xfId="41" applyNumberFormat="1" applyFont="1" applyFill="1" applyBorder="1" applyAlignment="1">
      <alignment horizontal="center"/>
    </xf>
    <xf numFmtId="0" fontId="47" fillId="24" borderId="122" xfId="41" applyFont="1" applyFill="1" applyBorder="1" applyAlignment="1">
      <alignment horizontal="center"/>
    </xf>
    <xf numFmtId="0" fontId="47" fillId="24" borderId="23" xfId="41" applyFont="1" applyFill="1" applyBorder="1" applyAlignment="1">
      <alignment horizontal="center"/>
    </xf>
    <xf numFmtId="1" fontId="55" fillId="24" borderId="45" xfId="41" applyNumberFormat="1" applyFont="1" applyFill="1" applyBorder="1" applyAlignment="1">
      <alignment horizontal="center"/>
    </xf>
    <xf numFmtId="1" fontId="45" fillId="24" borderId="45" xfId="41" applyNumberFormat="1" applyFont="1" applyFill="1" applyBorder="1" applyAlignment="1">
      <alignment horizontal="center"/>
    </xf>
    <xf numFmtId="1" fontId="45" fillId="24" borderId="23" xfId="41" applyNumberFormat="1" applyFont="1" applyFill="1" applyBorder="1" applyAlignment="1">
      <alignment horizontal="center"/>
    </xf>
    <xf numFmtId="0" fontId="45" fillId="24" borderId="48" xfId="41" applyFont="1" applyFill="1" applyBorder="1" applyAlignment="1">
      <alignment horizontal="center"/>
    </xf>
    <xf numFmtId="0" fontId="37" fillId="26" borderId="102" xfId="0" applyFont="1" applyFill="1" applyBorder="1" applyAlignment="1">
      <alignment horizontal="center" vertical="center" wrapText="1"/>
    </xf>
    <xf numFmtId="1" fontId="37" fillId="0" borderId="76" xfId="40" applyNumberFormat="1" applyFont="1" applyBorder="1" applyAlignment="1" applyProtection="1">
      <alignment horizontal="center"/>
      <protection locked="0"/>
    </xf>
    <xf numFmtId="0" fontId="37" fillId="0" borderId="76" xfId="40" applyFont="1" applyBorder="1" applyAlignment="1" applyProtection="1">
      <alignment horizontal="center"/>
      <protection locked="0"/>
    </xf>
    <xf numFmtId="0" fontId="37" fillId="0" borderId="137" xfId="40" applyFont="1" applyBorder="1" applyAlignment="1" applyProtection="1">
      <alignment horizontal="center"/>
      <protection locked="0"/>
    </xf>
    <xf numFmtId="0" fontId="37" fillId="0" borderId="252" xfId="40" applyFont="1" applyBorder="1" applyAlignment="1" applyProtection="1">
      <alignment horizontal="center"/>
      <protection locked="0"/>
    </xf>
    <xf numFmtId="1" fontId="37" fillId="0" borderId="248" xfId="40" applyNumberFormat="1" applyFont="1" applyBorder="1" applyAlignment="1" applyProtection="1">
      <alignment horizontal="center"/>
      <protection locked="0"/>
    </xf>
    <xf numFmtId="0" fontId="37" fillId="0" borderId="253" xfId="40" applyFont="1" applyBorder="1" applyAlignment="1" applyProtection="1">
      <alignment horizontal="center"/>
      <protection locked="0"/>
    </xf>
    <xf numFmtId="1" fontId="37" fillId="0" borderId="178" xfId="40" applyNumberFormat="1" applyFont="1" applyBorder="1" applyAlignment="1" applyProtection="1">
      <alignment horizontal="center"/>
      <protection locked="0"/>
    </xf>
    <xf numFmtId="1" fontId="37" fillId="0" borderId="179" xfId="40" applyNumberFormat="1" applyFont="1" applyBorder="1" applyAlignment="1" applyProtection="1">
      <alignment horizontal="center"/>
      <protection locked="0"/>
    </xf>
    <xf numFmtId="0" fontId="37" fillId="0" borderId="179" xfId="40" applyFont="1" applyBorder="1" applyAlignment="1" applyProtection="1">
      <alignment horizontal="center"/>
      <protection locked="0"/>
    </xf>
    <xf numFmtId="0" fontId="37" fillId="0" borderId="183" xfId="40" applyFont="1" applyBorder="1" applyAlignment="1" applyProtection="1">
      <alignment horizontal="center"/>
      <protection locked="0"/>
    </xf>
    <xf numFmtId="0" fontId="37" fillId="0" borderId="11" xfId="40" applyFont="1" applyBorder="1" applyAlignment="1" applyProtection="1">
      <alignment horizontal="center"/>
      <protection locked="0"/>
    </xf>
    <xf numFmtId="1" fontId="37" fillId="24" borderId="178" xfId="41" applyNumberFormat="1" applyFont="1" applyFill="1" applyBorder="1"/>
    <xf numFmtId="1" fontId="37" fillId="24" borderId="179" xfId="41" applyNumberFormat="1" applyFont="1" applyFill="1" applyBorder="1" applyAlignment="1">
      <alignment horizontal="center"/>
    </xf>
    <xf numFmtId="0" fontId="37" fillId="24" borderId="179" xfId="41" applyFont="1" applyFill="1" applyBorder="1" applyAlignment="1">
      <alignment horizontal="center"/>
    </xf>
    <xf numFmtId="1" fontId="37" fillId="24" borderId="24" xfId="41" applyNumberFormat="1" applyFont="1" applyFill="1" applyBorder="1" applyAlignment="1">
      <alignment horizontal="center"/>
    </xf>
    <xf numFmtId="0" fontId="37" fillId="26" borderId="76" xfId="40" applyFont="1" applyFill="1" applyBorder="1" applyAlignment="1">
      <alignment horizontal="center"/>
    </xf>
    <xf numFmtId="0" fontId="37" fillId="0" borderId="77" xfId="40" applyFont="1" applyBorder="1" applyAlignment="1" applyProtection="1">
      <alignment horizontal="center"/>
      <protection locked="0"/>
    </xf>
    <xf numFmtId="1" fontId="37" fillId="0" borderId="94" xfId="40" applyNumberFormat="1" applyFont="1" applyBorder="1" applyAlignment="1" applyProtection="1">
      <alignment horizontal="center"/>
      <protection locked="0"/>
    </xf>
    <xf numFmtId="0" fontId="37" fillId="24" borderId="178" xfId="41" applyFont="1" applyFill="1" applyBorder="1"/>
    <xf numFmtId="0" fontId="37" fillId="24" borderId="24" xfId="41" applyFont="1" applyFill="1" applyBorder="1" applyAlignment="1">
      <alignment horizontal="center"/>
    </xf>
    <xf numFmtId="1" fontId="37" fillId="0" borderId="246" xfId="40" applyNumberFormat="1" applyFont="1" applyBorder="1" applyAlignment="1" applyProtection="1">
      <alignment horizontal="center"/>
      <protection locked="0"/>
    </xf>
    <xf numFmtId="1" fontId="4" fillId="0" borderId="0" xfId="40" applyNumberFormat="1" applyFont="1"/>
    <xf numFmtId="1" fontId="37" fillId="35" borderId="10" xfId="40" applyNumberFormat="1" applyFont="1" applyFill="1" applyBorder="1" applyAlignment="1">
      <alignment horizontal="center"/>
    </xf>
    <xf numFmtId="0" fontId="37" fillId="35" borderId="11" xfId="0" applyFont="1" applyFill="1" applyBorder="1" applyAlignment="1" applyProtection="1">
      <alignment vertical="center" wrapText="1"/>
      <protection locked="0"/>
    </xf>
    <xf numFmtId="0" fontId="37" fillId="35" borderId="174" xfId="39" applyFont="1" applyFill="1" applyBorder="1" applyAlignment="1" applyProtection="1">
      <alignment horizontal="center"/>
      <protection locked="0"/>
    </xf>
    <xf numFmtId="1" fontId="37" fillId="35" borderId="173" xfId="40" applyNumberFormat="1" applyFont="1" applyFill="1" applyBorder="1" applyAlignment="1">
      <alignment horizontal="center"/>
    </xf>
    <xf numFmtId="0" fontId="37" fillId="35" borderId="175" xfId="39" applyFont="1" applyFill="1" applyBorder="1" applyAlignment="1" applyProtection="1">
      <alignment horizontal="center"/>
      <protection locked="0"/>
    </xf>
    <xf numFmtId="0" fontId="37" fillId="35" borderId="178" xfId="40" applyFont="1" applyFill="1" applyBorder="1"/>
    <xf numFmtId="0" fontId="4" fillId="35" borderId="0" xfId="0" applyFont="1" applyFill="1"/>
    <xf numFmtId="1" fontId="37" fillId="0" borderId="181" xfId="40" applyNumberFormat="1" applyFont="1" applyBorder="1" applyAlignment="1">
      <alignment horizontal="center"/>
    </xf>
    <xf numFmtId="1" fontId="37" fillId="0" borderId="216" xfId="40" applyNumberFormat="1" applyFont="1" applyBorder="1" applyAlignment="1">
      <alignment horizontal="center"/>
    </xf>
    <xf numFmtId="0" fontId="37" fillId="0" borderId="216" xfId="39" applyFont="1" applyBorder="1" applyAlignment="1" applyProtection="1">
      <alignment horizontal="center"/>
      <protection locked="0"/>
    </xf>
    <xf numFmtId="0" fontId="37" fillId="0" borderId="217" xfId="39" applyFont="1" applyBorder="1" applyAlignment="1" applyProtection="1">
      <alignment horizontal="center"/>
      <protection locked="0"/>
    </xf>
    <xf numFmtId="1" fontId="37" fillId="26" borderId="200" xfId="40" applyNumberFormat="1" applyFont="1" applyFill="1" applyBorder="1" applyAlignment="1">
      <alignment horizontal="center"/>
    </xf>
    <xf numFmtId="1" fontId="37" fillId="26" borderId="216" xfId="40" applyNumberFormat="1" applyFont="1" applyFill="1" applyBorder="1" applyAlignment="1">
      <alignment horizontal="center"/>
    </xf>
    <xf numFmtId="1" fontId="37" fillId="26" borderId="232" xfId="40" applyNumberFormat="1" applyFont="1" applyFill="1" applyBorder="1" applyAlignment="1">
      <alignment horizontal="center" vertical="center" shrinkToFit="1"/>
    </xf>
    <xf numFmtId="1" fontId="37" fillId="26" borderId="10" xfId="40" applyNumberFormat="1" applyFont="1" applyFill="1" applyBorder="1" applyAlignment="1">
      <alignment horizontal="center"/>
    </xf>
    <xf numFmtId="1" fontId="37" fillId="26" borderId="179" xfId="40" applyNumberFormat="1" applyFont="1" applyFill="1" applyBorder="1" applyAlignment="1">
      <alignment horizontal="center"/>
    </xf>
    <xf numFmtId="1" fontId="37" fillId="26" borderId="24" xfId="40" applyNumberFormat="1" applyFont="1" applyFill="1" applyBorder="1" applyAlignment="1">
      <alignment horizontal="center" vertical="center" shrinkToFit="1"/>
    </xf>
    <xf numFmtId="0" fontId="37" fillId="24" borderId="186" xfId="40" applyFont="1" applyFill="1" applyBorder="1"/>
    <xf numFmtId="1" fontId="37" fillId="26" borderId="185" xfId="40" applyNumberFormat="1" applyFont="1" applyFill="1" applyBorder="1" applyAlignment="1">
      <alignment horizontal="center"/>
    </xf>
    <xf numFmtId="1" fontId="37" fillId="0" borderId="185" xfId="40" applyNumberFormat="1" applyFont="1" applyBorder="1" applyAlignment="1">
      <alignment horizontal="center"/>
    </xf>
    <xf numFmtId="0" fontId="38" fillId="37" borderId="42" xfId="47" applyFont="1" applyFill="1" applyBorder="1" applyAlignment="1">
      <alignment horizontal="center" vertical="center" wrapText="1"/>
    </xf>
    <xf numFmtId="1" fontId="38" fillId="37" borderId="42" xfId="47" applyNumberFormat="1" applyFont="1" applyFill="1" applyBorder="1" applyAlignment="1">
      <alignment horizontal="center" vertical="center" wrapText="1"/>
    </xf>
    <xf numFmtId="0" fontId="38" fillId="37" borderId="49" xfId="47" applyFont="1" applyFill="1" applyBorder="1" applyAlignment="1">
      <alignment horizontal="center" vertical="center" wrapText="1"/>
    </xf>
    <xf numFmtId="0" fontId="38" fillId="37" borderId="49" xfId="41" applyFont="1" applyFill="1" applyBorder="1"/>
    <xf numFmtId="0" fontId="38" fillId="37" borderId="42" xfId="41" applyFont="1" applyFill="1" applyBorder="1"/>
    <xf numFmtId="1" fontId="38" fillId="37" borderId="42" xfId="41" applyNumberFormat="1" applyFont="1" applyFill="1" applyBorder="1"/>
    <xf numFmtId="0" fontId="38" fillId="0" borderId="0" xfId="0" applyFont="1"/>
    <xf numFmtId="0" fontId="38" fillId="24" borderId="122" xfId="41" applyFont="1" applyFill="1" applyBorder="1" applyAlignment="1">
      <alignment horizontal="center"/>
    </xf>
    <xf numFmtId="0" fontId="38" fillId="24" borderId="0" xfId="41" applyFont="1" applyFill="1" applyAlignment="1">
      <alignment horizontal="center"/>
    </xf>
    <xf numFmtId="0" fontId="43" fillId="24" borderId="56" xfId="41" applyFont="1" applyFill="1" applyBorder="1" applyAlignment="1">
      <alignment horizontal="center"/>
    </xf>
    <xf numFmtId="0" fontId="38" fillId="24" borderId="20" xfId="41" applyFont="1" applyFill="1" applyBorder="1" applyAlignment="1">
      <alignment horizontal="center"/>
    </xf>
    <xf numFmtId="0" fontId="38" fillId="24" borderId="34" xfId="41" applyFont="1" applyFill="1" applyBorder="1" applyAlignment="1">
      <alignment horizontal="left"/>
    </xf>
    <xf numFmtId="1" fontId="4" fillId="0" borderId="0" xfId="0" applyNumberFormat="1" applyFont="1"/>
    <xf numFmtId="0" fontId="37" fillId="0" borderId="180" xfId="39" applyFont="1" applyBorder="1" applyAlignment="1" applyProtection="1">
      <alignment horizontal="center"/>
      <protection locked="0"/>
    </xf>
    <xf numFmtId="0" fontId="37" fillId="24" borderId="179" xfId="40" applyFont="1" applyFill="1" applyBorder="1" applyAlignment="1">
      <alignment horizontal="center"/>
    </xf>
    <xf numFmtId="0" fontId="37" fillId="0" borderId="11" xfId="40" applyFont="1" applyBorder="1" applyProtection="1">
      <protection locked="0"/>
    </xf>
    <xf numFmtId="1" fontId="24" fillId="26" borderId="242" xfId="40" applyNumberFormat="1" applyFont="1" applyFill="1" applyBorder="1" applyAlignment="1">
      <alignment horizontal="center" vertical="center"/>
    </xf>
    <xf numFmtId="0" fontId="26" fillId="26" borderId="105" xfId="40" applyFont="1" applyFill="1" applyBorder="1" applyAlignment="1">
      <alignment horizontal="left" vertical="center" wrapText="1"/>
    </xf>
    <xf numFmtId="0" fontId="45" fillId="26" borderId="193" xfId="40" applyFont="1" applyFill="1" applyBorder="1" applyAlignment="1">
      <alignment horizontal="center" vertical="center"/>
    </xf>
    <xf numFmtId="1" fontId="45" fillId="26" borderId="10" xfId="40" applyNumberFormat="1" applyFont="1" applyFill="1" applyBorder="1" applyAlignment="1">
      <alignment horizontal="center"/>
    </xf>
    <xf numFmtId="1" fontId="38" fillId="24" borderId="36" xfId="41" applyNumberFormat="1" applyFont="1" applyFill="1" applyBorder="1" applyAlignment="1">
      <alignment horizontal="center" vertical="center"/>
    </xf>
    <xf numFmtId="1" fontId="38" fillId="24" borderId="230" xfId="41" applyNumberFormat="1" applyFont="1" applyFill="1" applyBorder="1" applyAlignment="1">
      <alignment horizontal="center" vertical="center"/>
    </xf>
    <xf numFmtId="0" fontId="4" fillId="0" borderId="179" xfId="0" applyFont="1" applyBorder="1"/>
    <xf numFmtId="0" fontId="15" fillId="0" borderId="152" xfId="41" applyFont="1" applyBorder="1" applyAlignment="1" applyProtection="1">
      <alignment horizontal="center" vertical="center"/>
      <protection locked="0"/>
    </xf>
    <xf numFmtId="0" fontId="15" fillId="24" borderId="18" xfId="49" applyFont="1" applyFill="1" applyBorder="1" applyAlignment="1">
      <alignment horizontal="center"/>
    </xf>
    <xf numFmtId="0" fontId="15" fillId="0" borderId="66" xfId="41" applyFont="1" applyBorder="1" applyAlignment="1" applyProtection="1">
      <alignment horizontal="left" vertical="center"/>
      <protection locked="0"/>
    </xf>
    <xf numFmtId="0" fontId="15" fillId="0" borderId="32" xfId="41" applyFont="1" applyBorder="1" applyAlignment="1" applyProtection="1">
      <alignment horizontal="center" vertical="center"/>
      <protection locked="0"/>
    </xf>
    <xf numFmtId="0" fontId="15" fillId="24" borderId="179" xfId="49" applyFont="1" applyFill="1" applyBorder="1" applyAlignment="1">
      <alignment horizontal="center"/>
    </xf>
    <xf numFmtId="0" fontId="15" fillId="0" borderId="11" xfId="41" applyFont="1" applyBorder="1" applyAlignment="1" applyProtection="1">
      <alignment horizontal="left" vertical="center"/>
      <protection locked="0"/>
    </xf>
    <xf numFmtId="0" fontId="19" fillId="0" borderId="0" xfId="40"/>
    <xf numFmtId="0" fontId="19" fillId="0" borderId="25" xfId="40" applyBorder="1"/>
    <xf numFmtId="0" fontId="19" fillId="0" borderId="218" xfId="40" applyBorder="1"/>
    <xf numFmtId="0" fontId="19" fillId="0" borderId="0" xfId="41"/>
    <xf numFmtId="0" fontId="4" fillId="0" borderId="0" xfId="40" applyFont="1"/>
    <xf numFmtId="1" fontId="19" fillId="0" borderId="0" xfId="40" applyNumberFormat="1"/>
    <xf numFmtId="0" fontId="37" fillId="24" borderId="15" xfId="41" applyFont="1" applyFill="1" applyBorder="1" applyAlignment="1">
      <alignment horizontal="center" textRotation="90"/>
    </xf>
    <xf numFmtId="0" fontId="44" fillId="24" borderId="118" xfId="41" applyFont="1" applyFill="1" applyBorder="1"/>
    <xf numFmtId="1" fontId="55" fillId="24" borderId="28" xfId="41" applyNumberFormat="1" applyFont="1" applyFill="1" applyBorder="1" applyAlignment="1">
      <alignment horizontal="center"/>
    </xf>
    <xf numFmtId="1" fontId="44" fillId="24" borderId="28" xfId="41" applyNumberFormat="1" applyFont="1" applyFill="1" applyBorder="1" applyAlignment="1">
      <alignment horizontal="center"/>
    </xf>
    <xf numFmtId="0" fontId="44" fillId="24" borderId="117" xfId="41" applyFont="1" applyFill="1" applyBorder="1"/>
    <xf numFmtId="0" fontId="44" fillId="24" borderId="119" xfId="41" applyFont="1" applyFill="1" applyBorder="1"/>
    <xf numFmtId="0" fontId="44" fillId="24" borderId="28" xfId="41" applyFont="1" applyFill="1" applyBorder="1"/>
    <xf numFmtId="0" fontId="44" fillId="24" borderId="120" xfId="41" applyFont="1" applyFill="1" applyBorder="1"/>
    <xf numFmtId="1" fontId="44" fillId="24" borderId="0" xfId="41" applyNumberFormat="1" applyFont="1" applyFill="1" applyAlignment="1">
      <alignment horizontal="center"/>
    </xf>
    <xf numFmtId="0" fontId="44" fillId="24" borderId="26" xfId="41" applyFont="1" applyFill="1" applyBorder="1"/>
    <xf numFmtId="0" fontId="57" fillId="0" borderId="179" xfId="39" applyFont="1" applyBorder="1" applyAlignment="1" applyProtection="1">
      <alignment horizontal="center"/>
      <protection locked="0"/>
    </xf>
    <xf numFmtId="1" fontId="57" fillId="0" borderId="179" xfId="40" applyNumberFormat="1" applyFont="1" applyBorder="1" applyAlignment="1">
      <alignment horizontal="center"/>
    </xf>
    <xf numFmtId="1" fontId="57" fillId="0" borderId="178" xfId="40" applyNumberFormat="1" applyFont="1" applyBorder="1" applyAlignment="1">
      <alignment horizontal="center"/>
    </xf>
    <xf numFmtId="0" fontId="44" fillId="0" borderId="178" xfId="40" applyFont="1" applyBorder="1"/>
    <xf numFmtId="1" fontId="37" fillId="30" borderId="173" xfId="40" applyNumberFormat="1" applyFont="1" applyFill="1" applyBorder="1" applyAlignment="1">
      <alignment horizontal="center"/>
    </xf>
    <xf numFmtId="1" fontId="37" fillId="30" borderId="172" xfId="40" applyNumberFormat="1" applyFont="1" applyFill="1" applyBorder="1" applyAlignment="1">
      <alignment horizontal="center"/>
    </xf>
    <xf numFmtId="0" fontId="37" fillId="29" borderId="173" xfId="39" applyFont="1" applyFill="1" applyBorder="1" applyAlignment="1" applyProtection="1">
      <alignment horizontal="center"/>
      <protection locked="0"/>
    </xf>
    <xf numFmtId="0" fontId="37" fillId="29" borderId="176" xfId="39" applyFont="1" applyFill="1" applyBorder="1" applyAlignment="1" applyProtection="1">
      <alignment horizontal="center"/>
      <protection locked="0"/>
    </xf>
    <xf numFmtId="0" fontId="37" fillId="29" borderId="190" xfId="39" applyFont="1" applyFill="1" applyBorder="1" applyAlignment="1" applyProtection="1">
      <alignment horizontal="center"/>
      <protection locked="0"/>
    </xf>
    <xf numFmtId="0" fontId="37" fillId="0" borderId="233" xfId="40" applyFont="1" applyBorder="1" applyProtection="1">
      <protection locked="0"/>
    </xf>
    <xf numFmtId="0" fontId="27" fillId="26" borderId="172" xfId="40" applyFont="1" applyFill="1" applyBorder="1" applyAlignment="1">
      <alignment horizontal="center"/>
    </xf>
    <xf numFmtId="0" fontId="26" fillId="26" borderId="172" xfId="40" applyFont="1" applyFill="1" applyBorder="1"/>
    <xf numFmtId="1" fontId="26" fillId="26" borderId="180" xfId="40" applyNumberFormat="1" applyFont="1" applyFill="1" applyBorder="1" applyAlignment="1">
      <alignment horizontal="center"/>
    </xf>
    <xf numFmtId="1" fontId="26" fillId="26" borderId="173" xfId="40" applyNumberFormat="1" applyFont="1" applyFill="1" applyBorder="1" applyAlignment="1">
      <alignment horizontal="center"/>
    </xf>
    <xf numFmtId="1" fontId="26" fillId="26" borderId="190" xfId="40" applyNumberFormat="1" applyFont="1" applyFill="1" applyBorder="1" applyAlignment="1">
      <alignment horizontal="center"/>
    </xf>
    <xf numFmtId="1" fontId="26" fillId="26" borderId="177" xfId="40" applyNumberFormat="1" applyFont="1" applyFill="1" applyBorder="1"/>
    <xf numFmtId="1" fontId="26" fillId="26" borderId="248" xfId="40" applyNumberFormat="1" applyFont="1" applyFill="1" applyBorder="1" applyAlignment="1">
      <alignment horizontal="center"/>
    </xf>
    <xf numFmtId="0" fontId="44" fillId="0" borderId="179" xfId="40" applyFont="1" applyBorder="1"/>
    <xf numFmtId="1" fontId="37" fillId="36" borderId="173" xfId="40" applyNumberFormat="1" applyFont="1" applyFill="1" applyBorder="1" applyAlignment="1">
      <alignment horizontal="center" vertical="center"/>
    </xf>
    <xf numFmtId="1" fontId="37" fillId="36" borderId="172" xfId="40" applyNumberFormat="1" applyFont="1" applyFill="1" applyBorder="1" applyAlignment="1">
      <alignment horizontal="center" vertical="center"/>
    </xf>
    <xf numFmtId="1" fontId="37" fillId="36" borderId="177" xfId="40" applyNumberFormat="1" applyFont="1" applyFill="1" applyBorder="1" applyAlignment="1">
      <alignment horizontal="center" vertical="center" shrinkToFit="1"/>
    </xf>
    <xf numFmtId="1" fontId="38" fillId="24" borderId="216" xfId="41" applyNumberFormat="1" applyFont="1" applyFill="1" applyBorder="1" applyAlignment="1">
      <alignment horizontal="center"/>
    </xf>
    <xf numFmtId="0" fontId="38" fillId="24" borderId="217" xfId="41" applyFont="1" applyFill="1" applyBorder="1" applyAlignment="1">
      <alignment horizontal="center"/>
    </xf>
    <xf numFmtId="0" fontId="47" fillId="24" borderId="216" xfId="40" applyFont="1" applyFill="1" applyBorder="1" applyAlignment="1">
      <alignment horizontal="center"/>
    </xf>
    <xf numFmtId="0" fontId="37" fillId="24" borderId="217" xfId="40" applyFont="1" applyFill="1" applyBorder="1"/>
    <xf numFmtId="0" fontId="45" fillId="24" borderId="179" xfId="40" applyFont="1" applyFill="1" applyBorder="1" applyAlignment="1">
      <alignment horizontal="center"/>
    </xf>
    <xf numFmtId="1" fontId="45" fillId="0" borderId="182" xfId="40" applyNumberFormat="1" applyFont="1" applyBorder="1" applyAlignment="1" applyProtection="1">
      <alignment horizontal="center"/>
      <protection locked="0"/>
    </xf>
    <xf numFmtId="0" fontId="47" fillId="0" borderId="182" xfId="40" applyFont="1" applyBorder="1" applyAlignment="1" applyProtection="1">
      <alignment horizontal="center"/>
      <protection locked="0"/>
    </xf>
    <xf numFmtId="1" fontId="45" fillId="26" borderId="182" xfId="40" applyNumberFormat="1" applyFont="1" applyFill="1" applyBorder="1" applyAlignment="1">
      <alignment horizontal="center"/>
    </xf>
    <xf numFmtId="0" fontId="47" fillId="24" borderId="179" xfId="41" applyFont="1" applyFill="1" applyBorder="1" applyAlignment="1">
      <alignment horizontal="center"/>
    </xf>
    <xf numFmtId="0" fontId="45" fillId="24" borderId="183" xfId="41" applyFont="1" applyFill="1" applyBorder="1"/>
    <xf numFmtId="1" fontId="45" fillId="26" borderId="180" xfId="40" applyNumberFormat="1" applyFont="1" applyFill="1" applyBorder="1" applyAlignment="1">
      <alignment horizontal="center"/>
    </xf>
    <xf numFmtId="0" fontId="45" fillId="26" borderId="188" xfId="40" applyFont="1" applyFill="1" applyBorder="1"/>
    <xf numFmtId="1" fontId="45" fillId="26" borderId="248" xfId="40" applyNumberFormat="1" applyFont="1" applyFill="1" applyBorder="1" applyAlignment="1">
      <alignment horizontal="center"/>
    </xf>
    <xf numFmtId="0" fontId="37" fillId="24" borderId="179" xfId="47" applyFont="1" applyFill="1" applyBorder="1" applyAlignment="1">
      <alignment horizontal="center" vertical="center"/>
    </xf>
    <xf numFmtId="0" fontId="43" fillId="0" borderId="179" xfId="40" applyFont="1" applyBorder="1"/>
    <xf numFmtId="0" fontId="45" fillId="0" borderId="180" xfId="39" applyFont="1" applyBorder="1" applyAlignment="1" applyProtection="1">
      <alignment horizontal="center"/>
      <protection locked="0"/>
    </xf>
    <xf numFmtId="0" fontId="45" fillId="0" borderId="172" xfId="39" applyFont="1" applyBorder="1" applyAlignment="1" applyProtection="1">
      <alignment horizontal="center"/>
      <protection locked="0"/>
    </xf>
    <xf numFmtId="0" fontId="37" fillId="0" borderId="188" xfId="40" applyFont="1" applyBorder="1" applyAlignment="1">
      <alignment horizontal="center"/>
    </xf>
    <xf numFmtId="1" fontId="38" fillId="0" borderId="172" xfId="40" applyNumberFormat="1" applyFont="1" applyBorder="1" applyAlignment="1">
      <alignment horizontal="center"/>
    </xf>
    <xf numFmtId="0" fontId="38" fillId="0" borderId="173" xfId="39" applyFont="1" applyBorder="1" applyAlignment="1" applyProtection="1">
      <alignment horizontal="center"/>
      <protection locked="0"/>
    </xf>
    <xf numFmtId="0" fontId="38" fillId="0" borderId="176" xfId="39" applyFont="1" applyBorder="1" applyAlignment="1" applyProtection="1">
      <alignment horizontal="center"/>
      <protection locked="0"/>
    </xf>
    <xf numFmtId="1" fontId="45" fillId="26" borderId="172" xfId="40" applyNumberFormat="1" applyFont="1" applyFill="1" applyBorder="1" applyAlignment="1">
      <alignment horizontal="center"/>
    </xf>
    <xf numFmtId="1" fontId="45" fillId="26" borderId="177" xfId="40" applyNumberFormat="1" applyFont="1" applyFill="1" applyBorder="1" applyAlignment="1">
      <alignment horizontal="center" vertical="center" shrinkToFit="1"/>
    </xf>
    <xf numFmtId="1" fontId="43" fillId="24" borderId="216" xfId="41" applyNumberFormat="1" applyFont="1" applyFill="1" applyBorder="1" applyAlignment="1">
      <alignment horizontal="center"/>
    </xf>
    <xf numFmtId="0" fontId="45" fillId="38" borderId="179" xfId="41" applyFont="1" applyFill="1" applyBorder="1"/>
    <xf numFmtId="0" fontId="45" fillId="26" borderId="172" xfId="40" applyFont="1" applyFill="1" applyBorder="1" applyAlignment="1">
      <alignment horizontal="center"/>
    </xf>
    <xf numFmtId="1" fontId="45" fillId="0" borderId="190" xfId="40" applyNumberFormat="1" applyFont="1" applyBorder="1" applyAlignment="1" applyProtection="1">
      <alignment horizontal="center"/>
      <protection locked="0"/>
    </xf>
    <xf numFmtId="0" fontId="45" fillId="36" borderId="172" xfId="40" applyFont="1" applyFill="1" applyBorder="1" applyAlignment="1">
      <alignment horizontal="center"/>
    </xf>
    <xf numFmtId="0" fontId="37" fillId="0" borderId="190" xfId="40" applyFont="1" applyBorder="1" applyProtection="1">
      <protection locked="0"/>
    </xf>
    <xf numFmtId="0" fontId="37" fillId="24" borderId="179" xfId="47" applyFont="1" applyFill="1" applyBorder="1" applyAlignment="1">
      <alignment horizontal="left" vertical="center" wrapText="1"/>
    </xf>
    <xf numFmtId="0" fontId="37" fillId="24" borderId="254" xfId="40" applyFont="1" applyFill="1" applyBorder="1" applyAlignment="1">
      <alignment horizontal="center"/>
    </xf>
    <xf numFmtId="1" fontId="45" fillId="0" borderId="0" xfId="40" applyNumberFormat="1" applyFont="1" applyAlignment="1">
      <alignment horizontal="center"/>
    </xf>
    <xf numFmtId="0" fontId="45" fillId="0" borderId="0" xfId="39" applyFont="1" applyAlignment="1" applyProtection="1">
      <alignment horizontal="center"/>
      <protection locked="0"/>
    </xf>
    <xf numFmtId="0" fontId="45" fillId="0" borderId="62" xfId="39" applyFont="1" applyBorder="1" applyAlignment="1" applyProtection="1">
      <alignment horizontal="center"/>
      <protection locked="0"/>
    </xf>
    <xf numFmtId="1" fontId="37" fillId="0" borderId="0" xfId="40" applyNumberFormat="1" applyFont="1" applyAlignment="1">
      <alignment horizontal="center"/>
    </xf>
    <xf numFmtId="0" fontId="37" fillId="0" borderId="0" xfId="39" applyFont="1" applyAlignment="1" applyProtection="1">
      <alignment horizontal="center"/>
      <protection locked="0"/>
    </xf>
    <xf numFmtId="0" fontId="37" fillId="0" borderId="62" xfId="39" applyFont="1" applyBorder="1" applyAlignment="1" applyProtection="1">
      <alignment horizontal="center"/>
      <protection locked="0"/>
    </xf>
    <xf numFmtId="1" fontId="45" fillId="26" borderId="0" xfId="40" applyNumberFormat="1" applyFont="1" applyFill="1" applyAlignment="1">
      <alignment horizontal="center"/>
    </xf>
    <xf numFmtId="1" fontId="45" fillId="26" borderId="0" xfId="40" applyNumberFormat="1" applyFont="1" applyFill="1" applyAlignment="1">
      <alignment horizontal="center" vertical="center" shrinkToFit="1"/>
    </xf>
    <xf numFmtId="0" fontId="57" fillId="0" borderId="173" xfId="39" applyFont="1" applyBorder="1" applyAlignment="1" applyProtection="1">
      <alignment horizontal="center"/>
      <protection locked="0"/>
    </xf>
    <xf numFmtId="1" fontId="37" fillId="30" borderId="0" xfId="40" applyNumberFormat="1" applyFont="1" applyFill="1" applyAlignment="1">
      <alignment horizontal="center"/>
    </xf>
    <xf numFmtId="0" fontId="37" fillId="29" borderId="0" xfId="39" applyFont="1" applyFill="1" applyAlignment="1" applyProtection="1">
      <alignment horizontal="center"/>
      <protection locked="0"/>
    </xf>
    <xf numFmtId="0" fontId="37" fillId="29" borderId="62" xfId="39" applyFont="1" applyFill="1" applyBorder="1" applyAlignment="1" applyProtection="1">
      <alignment horizontal="center"/>
      <protection locked="0"/>
    </xf>
    <xf numFmtId="0" fontId="37" fillId="35" borderId="13" xfId="40" applyFont="1" applyFill="1" applyBorder="1" applyAlignment="1" applyProtection="1">
      <alignment horizontal="center" vertical="center"/>
      <protection locked="0"/>
    </xf>
    <xf numFmtId="0" fontId="37" fillId="35" borderId="179" xfId="40" applyFont="1" applyFill="1" applyBorder="1" applyAlignment="1" applyProtection="1">
      <alignment horizontal="center" vertical="center"/>
      <protection locked="0"/>
    </xf>
    <xf numFmtId="0" fontId="37" fillId="35" borderId="32" xfId="41" applyFont="1" applyFill="1" applyBorder="1" applyAlignment="1" applyProtection="1">
      <alignment horizontal="center" vertical="center"/>
      <protection locked="0"/>
    </xf>
    <xf numFmtId="0" fontId="37" fillId="35" borderId="11" xfId="40" applyFont="1" applyFill="1" applyBorder="1" applyAlignment="1" applyProtection="1">
      <alignment horizontal="center" vertical="center"/>
      <protection locked="0"/>
    </xf>
    <xf numFmtId="0" fontId="37" fillId="35" borderId="255" xfId="40" applyFont="1" applyFill="1" applyBorder="1" applyAlignment="1" applyProtection="1">
      <alignment horizontal="center"/>
      <protection locked="0"/>
    </xf>
    <xf numFmtId="0" fontId="60" fillId="0" borderId="190" xfId="40" applyFont="1" applyBorder="1" applyProtection="1">
      <protection locked="0"/>
    </xf>
    <xf numFmtId="0" fontId="15" fillId="0" borderId="182" xfId="0" applyFont="1" applyBorder="1"/>
    <xf numFmtId="0" fontId="37" fillId="35" borderId="11" xfId="0" applyFont="1" applyFill="1" applyBorder="1"/>
    <xf numFmtId="0" fontId="37" fillId="35" borderId="182" xfId="0" applyFont="1" applyFill="1" applyBorder="1"/>
    <xf numFmtId="0" fontId="15" fillId="42" borderId="179" xfId="0" applyFont="1" applyFill="1" applyBorder="1"/>
    <xf numFmtId="0" fontId="15" fillId="42" borderId="11" xfId="0" applyFont="1" applyFill="1" applyBorder="1"/>
    <xf numFmtId="0" fontId="37" fillId="42" borderId="11" xfId="40" applyFont="1" applyFill="1" applyBorder="1" applyProtection="1">
      <protection locked="0"/>
    </xf>
    <xf numFmtId="0" fontId="37" fillId="42" borderId="13" xfId="40" applyFont="1" applyFill="1" applyBorder="1" applyAlignment="1" applyProtection="1">
      <alignment horizontal="center" vertical="center"/>
      <protection locked="0"/>
    </xf>
    <xf numFmtId="0" fontId="37" fillId="42" borderId="179" xfId="40" applyFont="1" applyFill="1" applyBorder="1" applyAlignment="1" applyProtection="1">
      <alignment horizontal="center" vertical="center"/>
      <protection locked="0"/>
    </xf>
    <xf numFmtId="0" fontId="15" fillId="42" borderId="190" xfId="49" applyFont="1" applyFill="1" applyBorder="1" applyAlignment="1" applyProtection="1">
      <alignment horizontal="left" vertical="center"/>
      <protection locked="0"/>
    </xf>
    <xf numFmtId="0" fontId="37" fillId="42" borderId="179" xfId="40" applyFont="1" applyFill="1" applyBorder="1"/>
    <xf numFmtId="1" fontId="38" fillId="37" borderId="115" xfId="41" applyNumberFormat="1" applyFont="1" applyFill="1" applyBorder="1"/>
    <xf numFmtId="0" fontId="37" fillId="0" borderId="179" xfId="40" applyFont="1" applyFill="1" applyBorder="1"/>
    <xf numFmtId="0" fontId="37" fillId="0" borderId="24" xfId="40" applyFont="1" applyFill="1" applyBorder="1"/>
    <xf numFmtId="0" fontId="38" fillId="0" borderId="0" xfId="41" applyFont="1" applyFill="1"/>
    <xf numFmtId="0" fontId="45" fillId="0" borderId="183" xfId="41" applyFont="1" applyFill="1" applyBorder="1"/>
    <xf numFmtId="0" fontId="37" fillId="0" borderId="0" xfId="40" applyFont="1" applyFill="1"/>
    <xf numFmtId="0" fontId="37" fillId="0" borderId="0" xfId="0" applyFont="1" applyFill="1"/>
    <xf numFmtId="0" fontId="41" fillId="0" borderId="0" xfId="0" applyFont="1" applyFill="1"/>
    <xf numFmtId="0" fontId="4" fillId="0" borderId="0" xfId="0" applyFont="1" applyFill="1"/>
    <xf numFmtId="0" fontId="37" fillId="0" borderId="103" xfId="40" applyFont="1" applyFill="1" applyBorder="1"/>
    <xf numFmtId="0" fontId="37" fillId="0" borderId="134" xfId="40" applyFont="1" applyFill="1" applyBorder="1"/>
    <xf numFmtId="0" fontId="37" fillId="0" borderId="63" xfId="41" applyFont="1" applyFill="1" applyBorder="1" applyAlignment="1" applyProtection="1">
      <alignment horizontal="center" vertical="center"/>
      <protection locked="0"/>
    </xf>
    <xf numFmtId="0" fontId="37" fillId="0" borderId="51" xfId="41" applyFont="1" applyFill="1" applyBorder="1" applyAlignment="1" applyProtection="1">
      <alignment horizontal="center"/>
      <protection locked="0"/>
    </xf>
    <xf numFmtId="0" fontId="37" fillId="0" borderId="11" xfId="40" applyFont="1" applyFill="1" applyBorder="1" applyProtection="1">
      <protection locked="0"/>
    </xf>
    <xf numFmtId="0" fontId="37" fillId="0" borderId="13" xfId="40" applyFont="1" applyFill="1" applyBorder="1" applyAlignment="1" applyProtection="1">
      <alignment horizontal="center" vertical="center"/>
      <protection locked="0"/>
    </xf>
    <xf numFmtId="0" fontId="15" fillId="0" borderId="183" xfId="41" applyFont="1" applyFill="1" applyBorder="1" applyAlignment="1" applyProtection="1">
      <alignment horizontal="left" vertical="center"/>
      <protection locked="0"/>
    </xf>
    <xf numFmtId="0" fontId="37" fillId="0" borderId="179" xfId="40" applyFont="1" applyFill="1" applyBorder="1" applyAlignment="1" applyProtection="1">
      <alignment horizontal="center" vertical="center"/>
      <protection locked="0"/>
    </xf>
    <xf numFmtId="0" fontId="15" fillId="0" borderId="11" xfId="41" applyFont="1" applyFill="1" applyBorder="1" applyAlignment="1" applyProtection="1">
      <alignment horizontal="left" vertical="center"/>
      <protection locked="0"/>
    </xf>
    <xf numFmtId="0" fontId="15" fillId="0" borderId="182" xfId="41" applyFont="1" applyFill="1" applyBorder="1" applyAlignment="1" applyProtection="1">
      <alignment horizontal="left" vertical="center"/>
      <protection locked="0"/>
    </xf>
    <xf numFmtId="0" fontId="37" fillId="0" borderId="32" xfId="40" applyFont="1" applyFill="1" applyBorder="1" applyAlignment="1" applyProtection="1">
      <alignment vertical="center"/>
      <protection locked="0"/>
    </xf>
    <xf numFmtId="0" fontId="37" fillId="0" borderId="182" xfId="0" applyFont="1" applyFill="1" applyBorder="1"/>
    <xf numFmtId="0" fontId="15" fillId="0" borderId="11" xfId="0" applyFont="1" applyFill="1" applyBorder="1"/>
    <xf numFmtId="0" fontId="37" fillId="0" borderId="192" xfId="41" applyFont="1" applyFill="1" applyBorder="1" applyAlignment="1" applyProtection="1">
      <alignment horizontal="center" vertical="center"/>
      <protection locked="0"/>
    </xf>
    <xf numFmtId="0" fontId="37" fillId="0" borderId="178" xfId="40" applyFont="1" applyFill="1" applyBorder="1"/>
    <xf numFmtId="0" fontId="15" fillId="0" borderId="179" xfId="0" applyFont="1" applyFill="1" applyBorder="1"/>
    <xf numFmtId="0" fontId="15" fillId="0" borderId="178" xfId="40" applyFont="1" applyFill="1" applyBorder="1"/>
    <xf numFmtId="0" fontId="35" fillId="0" borderId="179" xfId="0" applyFont="1" applyFill="1" applyBorder="1"/>
    <xf numFmtId="0" fontId="37" fillId="42" borderId="32" xfId="40" applyFont="1" applyFill="1" applyBorder="1" applyAlignment="1" applyProtection="1">
      <alignment horizontal="center" vertical="center"/>
      <protection locked="0"/>
    </xf>
    <xf numFmtId="0" fontId="37" fillId="42" borderId="32" xfId="41" applyFont="1" applyFill="1" applyBorder="1" applyAlignment="1" applyProtection="1">
      <alignment horizontal="center" vertical="center"/>
      <protection locked="0"/>
    </xf>
    <xf numFmtId="0" fontId="37" fillId="0" borderId="32" xfId="41" applyFont="1" applyFill="1" applyBorder="1" applyAlignment="1" applyProtection="1">
      <alignment horizontal="center" vertical="center"/>
      <protection locked="0"/>
    </xf>
    <xf numFmtId="0" fontId="37" fillId="0" borderId="152" xfId="41" applyFont="1" applyBorder="1" applyAlignment="1" applyProtection="1">
      <alignment horizontal="center" vertical="center"/>
      <protection locked="0"/>
    </xf>
    <xf numFmtId="0" fontId="37" fillId="0" borderId="192" xfId="41" applyFont="1" applyBorder="1" applyAlignment="1" applyProtection="1">
      <alignment horizontal="center" vertical="center"/>
      <protection locked="0"/>
    </xf>
    <xf numFmtId="0" fontId="37" fillId="42" borderId="11" xfId="0" applyFont="1" applyFill="1" applyBorder="1" applyAlignment="1" applyProtection="1">
      <alignment vertical="center" shrinkToFit="1"/>
      <protection locked="0"/>
    </xf>
    <xf numFmtId="0" fontId="37" fillId="42" borderId="11" xfId="0" applyFont="1" applyFill="1" applyBorder="1" applyAlignment="1" applyProtection="1">
      <alignment vertical="center" wrapText="1" shrinkToFit="1"/>
      <protection locked="0"/>
    </xf>
    <xf numFmtId="0" fontId="37" fillId="42" borderId="179" xfId="0" applyFont="1" applyFill="1" applyBorder="1" applyAlignment="1" applyProtection="1">
      <alignment vertical="center" shrinkToFit="1"/>
      <protection locked="0"/>
    </xf>
    <xf numFmtId="0" fontId="15" fillId="0" borderId="0" xfId="53" applyFont="1"/>
    <xf numFmtId="0" fontId="41" fillId="0" borderId="179" xfId="53" applyFont="1" applyBorder="1" applyAlignment="1">
      <alignment horizontal="left"/>
    </xf>
    <xf numFmtId="0" fontId="41" fillId="0" borderId="11" xfId="53" applyFont="1" applyBorder="1" applyAlignment="1">
      <alignment horizontal="center"/>
    </xf>
    <xf numFmtId="0" fontId="37" fillId="35" borderId="10" xfId="47" applyFont="1" applyFill="1" applyBorder="1" applyAlignment="1">
      <alignment horizontal="left" vertical="center" wrapText="1"/>
    </xf>
    <xf numFmtId="0" fontId="37" fillId="35" borderId="179" xfId="47" applyFont="1" applyFill="1" applyBorder="1" applyAlignment="1">
      <alignment vertical="center" wrapText="1"/>
    </xf>
    <xf numFmtId="0" fontId="37" fillId="35" borderId="179" xfId="47" applyFont="1" applyFill="1" applyBorder="1" applyAlignment="1">
      <alignment horizontal="left" vertical="center" wrapText="1"/>
    </xf>
    <xf numFmtId="0" fontId="37" fillId="35" borderId="11" xfId="47" applyFont="1" applyFill="1" applyBorder="1" applyAlignment="1">
      <alignment vertical="center" wrapText="1"/>
    </xf>
    <xf numFmtId="0" fontId="37" fillId="35" borderId="10" xfId="47" applyFont="1" applyFill="1" applyBorder="1" applyAlignment="1">
      <alignment vertical="center" wrapText="1"/>
    </xf>
    <xf numFmtId="0" fontId="37" fillId="0" borderId="179" xfId="53" applyFont="1" applyBorder="1" applyAlignment="1">
      <alignment horizontal="left" vertical="top" wrapText="1"/>
    </xf>
    <xf numFmtId="0" fontId="37" fillId="0" borderId="11" xfId="53" applyFont="1" applyBorder="1" applyAlignment="1">
      <alignment horizontal="left" vertical="center" wrapText="1"/>
    </xf>
    <xf numFmtId="0" fontId="37" fillId="0" borderId="10" xfId="53" applyFont="1" applyBorder="1" applyAlignment="1">
      <alignment horizontal="left" vertical="center"/>
    </xf>
    <xf numFmtId="0" fontId="37" fillId="0" borderId="179" xfId="53" applyFont="1" applyBorder="1" applyAlignment="1">
      <alignment horizontal="left" vertical="center" wrapText="1"/>
    </xf>
    <xf numFmtId="0" fontId="37" fillId="0" borderId="10" xfId="53" applyFont="1" applyBorder="1" applyAlignment="1">
      <alignment horizontal="left"/>
    </xf>
    <xf numFmtId="0" fontId="37" fillId="0" borderId="179" xfId="53" applyFont="1" applyBorder="1"/>
    <xf numFmtId="0" fontId="37" fillId="0" borderId="179" xfId="53" applyFont="1" applyBorder="1" applyAlignment="1">
      <alignment horizontal="left"/>
    </xf>
    <xf numFmtId="0" fontId="37" fillId="0" borderId="11" xfId="53" applyFont="1" applyBorder="1"/>
    <xf numFmtId="0" fontId="37" fillId="0" borderId="179" xfId="53" applyFont="1" applyBorder="1" applyAlignment="1">
      <alignment horizontal="left" vertical="center"/>
    </xf>
    <xf numFmtId="0" fontId="37" fillId="0" borderId="65" xfId="53" applyFont="1" applyBorder="1" applyAlignment="1">
      <alignment horizontal="left" vertical="center"/>
    </xf>
    <xf numFmtId="0" fontId="37" fillId="0" borderId="18" xfId="53" applyFont="1" applyBorder="1" applyAlignment="1">
      <alignment horizontal="left" vertical="center"/>
    </xf>
    <xf numFmtId="0" fontId="37" fillId="0" borderId="14" xfId="53" applyFont="1" applyBorder="1" applyAlignment="1">
      <alignment horizontal="left" vertical="center"/>
    </xf>
    <xf numFmtId="0" fontId="37" fillId="0" borderId="15" xfId="53" applyFont="1" applyBorder="1" applyAlignment="1">
      <alignment horizontal="left" vertical="center"/>
    </xf>
    <xf numFmtId="0" fontId="37" fillId="0" borderId="15" xfId="53" applyFont="1" applyBorder="1" applyAlignment="1">
      <alignment horizontal="left"/>
    </xf>
    <xf numFmtId="0" fontId="37" fillId="0" borderId="114" xfId="53" applyFont="1" applyBorder="1"/>
    <xf numFmtId="0" fontId="37" fillId="0" borderId="0" xfId="53" applyFont="1" applyAlignment="1">
      <alignment horizontal="left" vertical="center"/>
    </xf>
    <xf numFmtId="0" fontId="37" fillId="0" borderId="0" xfId="53" applyFont="1" applyAlignment="1">
      <alignment horizontal="left"/>
    </xf>
    <xf numFmtId="0" fontId="37" fillId="0" borderId="0" xfId="53" applyFont="1"/>
    <xf numFmtId="0" fontId="15" fillId="0" borderId="0" xfId="53" applyFont="1" applyAlignment="1">
      <alignment vertical="center"/>
    </xf>
    <xf numFmtId="0" fontId="15" fillId="0" borderId="0" xfId="53" applyFont="1" applyAlignment="1">
      <alignment horizontal="left" vertical="center"/>
    </xf>
    <xf numFmtId="0" fontId="37" fillId="0" borderId="183" xfId="40" applyFont="1" applyFill="1" applyBorder="1" applyProtection="1">
      <protection locked="0"/>
    </xf>
    <xf numFmtId="0" fontId="58" fillId="0" borderId="0" xfId="0" applyFont="1" applyFill="1" applyAlignment="1">
      <alignment horizontal="center" vertical="center"/>
    </xf>
    <xf numFmtId="0" fontId="37" fillId="0" borderId="35" xfId="40" applyFont="1" applyFill="1" applyBorder="1"/>
    <xf numFmtId="0" fontId="37" fillId="0" borderId="32" xfId="40" applyFont="1" applyFill="1" applyBorder="1" applyAlignment="1" applyProtection="1">
      <alignment horizontal="center" vertical="center"/>
      <protection locked="0"/>
    </xf>
    <xf numFmtId="0" fontId="15" fillId="0" borderId="183" xfId="0" applyFont="1" applyFill="1" applyBorder="1"/>
    <xf numFmtId="0" fontId="15" fillId="0" borderId="183" xfId="0" applyFont="1" applyFill="1" applyBorder="1" applyAlignment="1">
      <alignment wrapText="1"/>
    </xf>
    <xf numFmtId="0" fontId="15" fillId="0" borderId="179" xfId="0" applyFont="1" applyFill="1" applyBorder="1" applyAlignment="1">
      <alignment horizontal="left"/>
    </xf>
    <xf numFmtId="0" fontId="37" fillId="0" borderId="11" xfId="0" applyFont="1" applyFill="1" applyBorder="1" applyAlignment="1" applyProtection="1">
      <alignment vertical="center" shrinkToFit="1"/>
      <protection locked="0"/>
    </xf>
    <xf numFmtId="0" fontId="37" fillId="0" borderId="179" xfId="0" applyFont="1" applyFill="1" applyBorder="1" applyAlignment="1" applyProtection="1">
      <alignment vertical="center" shrinkToFit="1"/>
      <protection locked="0"/>
    </xf>
    <xf numFmtId="0" fontId="37" fillId="0" borderId="179" xfId="0" applyFont="1" applyFill="1" applyBorder="1" applyAlignment="1">
      <alignment horizontal="center" vertical="center"/>
    </xf>
    <xf numFmtId="0" fontId="37" fillId="0" borderId="174" xfId="39" applyFont="1" applyFill="1" applyBorder="1" applyAlignment="1" applyProtection="1">
      <alignment horizontal="center"/>
      <protection locked="0"/>
    </xf>
    <xf numFmtId="0" fontId="37" fillId="0" borderId="0" xfId="41" applyFont="1" applyFill="1" applyAlignment="1" applyProtection="1">
      <alignment horizontal="left" vertical="center"/>
      <protection locked="0"/>
    </xf>
    <xf numFmtId="0" fontId="37" fillId="0" borderId="11" xfId="49" applyFont="1" applyFill="1" applyBorder="1" applyProtection="1">
      <protection locked="0"/>
    </xf>
    <xf numFmtId="0" fontId="37" fillId="0" borderId="179" xfId="40" applyFont="1" applyFill="1" applyBorder="1" applyProtection="1">
      <protection locked="0"/>
    </xf>
    <xf numFmtId="0" fontId="37" fillId="0" borderId="74" xfId="0" applyFont="1" applyFill="1" applyBorder="1" applyAlignment="1" applyProtection="1">
      <alignment vertical="center" shrinkToFit="1"/>
      <protection locked="0"/>
    </xf>
    <xf numFmtId="0" fontId="59" fillId="0" borderId="0" xfId="0" applyFont="1" applyFill="1" applyAlignment="1">
      <alignment horizontal="center"/>
    </xf>
    <xf numFmtId="0" fontId="37" fillId="0" borderId="11" xfId="40" applyFont="1" applyFill="1" applyBorder="1" applyAlignment="1" applyProtection="1">
      <alignment horizontal="center" vertical="center"/>
      <protection locked="0"/>
    </xf>
    <xf numFmtId="0" fontId="37" fillId="42" borderId="66" xfId="0" applyFont="1" applyFill="1" applyBorder="1"/>
    <xf numFmtId="1" fontId="37" fillId="42" borderId="256" xfId="40" applyNumberFormat="1" applyFont="1" applyFill="1" applyBorder="1" applyAlignment="1">
      <alignment horizontal="left"/>
    </xf>
    <xf numFmtId="1" fontId="37" fillId="42" borderId="257" xfId="40" applyNumberFormat="1" applyFont="1" applyFill="1" applyBorder="1" applyAlignment="1">
      <alignment horizontal="left"/>
    </xf>
    <xf numFmtId="0" fontId="37" fillId="42" borderId="11" xfId="0" applyFont="1" applyFill="1" applyBorder="1"/>
    <xf numFmtId="1" fontId="37" fillId="42" borderId="158" xfId="40" applyNumberFormat="1" applyFont="1" applyFill="1" applyBorder="1" applyAlignment="1">
      <alignment horizontal="left"/>
    </xf>
    <xf numFmtId="1" fontId="37" fillId="42" borderId="258" xfId="40" applyNumberFormat="1" applyFont="1" applyFill="1" applyBorder="1" applyAlignment="1">
      <alignment horizontal="left"/>
    </xf>
    <xf numFmtId="0" fontId="37" fillId="42" borderId="0" xfId="0" applyFont="1" applyFill="1" applyAlignment="1" applyProtection="1">
      <alignment vertical="center" shrinkToFit="1"/>
      <protection locked="0"/>
    </xf>
    <xf numFmtId="0" fontId="37" fillId="42" borderId="217" xfId="0" applyFont="1" applyFill="1" applyBorder="1" applyAlignment="1" applyProtection="1">
      <alignment vertical="center" shrinkToFit="1"/>
      <protection locked="0"/>
    </xf>
    <xf numFmtId="0" fontId="37" fillId="42" borderId="0" xfId="40" applyFont="1" applyFill="1" applyAlignment="1" applyProtection="1">
      <alignment horizontal="center" vertical="center"/>
      <protection locked="0"/>
    </xf>
    <xf numFmtId="0" fontId="37" fillId="42" borderId="0" xfId="40" applyFont="1" applyFill="1"/>
    <xf numFmtId="0" fontId="45" fillId="42" borderId="227" xfId="41" applyFont="1" applyFill="1" applyBorder="1" applyAlignment="1" applyProtection="1">
      <alignment horizontal="center" vertical="center"/>
      <protection locked="0"/>
    </xf>
    <xf numFmtId="0" fontId="37" fillId="42" borderId="41" xfId="40" applyFont="1" applyFill="1" applyBorder="1"/>
    <xf numFmtId="0" fontId="37" fillId="42" borderId="11" xfId="41" applyFont="1" applyFill="1" applyBorder="1" applyAlignment="1" applyProtection="1">
      <alignment horizontal="left" vertical="center"/>
      <protection locked="0"/>
    </xf>
    <xf numFmtId="0" fontId="37" fillId="42" borderId="24" xfId="40" applyFont="1" applyFill="1" applyBorder="1"/>
    <xf numFmtId="1" fontId="26" fillId="25" borderId="158" xfId="40" applyNumberFormat="1" applyFont="1" applyFill="1" applyBorder="1" applyAlignment="1">
      <alignment horizontal="center"/>
    </xf>
    <xf numFmtId="0" fontId="38" fillId="26" borderId="43" xfId="40" applyFont="1" applyFill="1" applyBorder="1" applyAlignment="1">
      <alignment horizontal="center" vertical="center" wrapText="1"/>
    </xf>
    <xf numFmtId="0" fontId="38" fillId="26" borderId="36" xfId="40" applyFont="1" applyFill="1" applyBorder="1" applyAlignment="1">
      <alignment horizontal="center" vertical="center" wrapText="1"/>
    </xf>
    <xf numFmtId="0" fontId="45" fillId="26" borderId="88" xfId="40" applyFont="1" applyFill="1" applyBorder="1" applyAlignment="1">
      <alignment horizontal="center" vertical="center"/>
    </xf>
    <xf numFmtId="0" fontId="38" fillId="26" borderId="72" xfId="40" applyFont="1" applyFill="1" applyBorder="1" applyAlignment="1">
      <alignment horizontal="center"/>
    </xf>
    <xf numFmtId="0" fontId="38" fillId="26" borderId="74" xfId="40" applyFont="1" applyFill="1" applyBorder="1" applyAlignment="1">
      <alignment horizontal="center"/>
    </xf>
    <xf numFmtId="0" fontId="38" fillId="26" borderId="73" xfId="40" applyFont="1" applyFill="1" applyBorder="1" applyAlignment="1">
      <alignment horizontal="center"/>
    </xf>
    <xf numFmtId="0" fontId="41" fillId="37" borderId="178" xfId="40" applyFont="1" applyFill="1" applyBorder="1" applyAlignment="1">
      <alignment horizontal="center" vertical="center" wrapText="1"/>
    </xf>
    <xf numFmtId="0" fontId="41" fillId="37" borderId="178" xfId="0" applyFont="1" applyFill="1" applyBorder="1" applyAlignment="1">
      <alignment vertical="center"/>
    </xf>
    <xf numFmtId="0" fontId="41" fillId="37" borderId="179" xfId="40" applyFont="1" applyFill="1" applyBorder="1" applyAlignment="1">
      <alignment horizontal="center" vertical="center" wrapText="1"/>
    </xf>
    <xf numFmtId="0" fontId="41" fillId="37" borderId="179" xfId="0" applyFont="1" applyFill="1" applyBorder="1" applyAlignment="1">
      <alignment horizontal="center" vertical="center" wrapText="1"/>
    </xf>
    <xf numFmtId="0" fontId="36" fillId="0" borderId="0" xfId="40" applyFont="1" applyAlignment="1">
      <alignment horizontal="center" vertical="center"/>
    </xf>
    <xf numFmtId="0" fontId="36" fillId="0" borderId="0" xfId="40" applyFont="1" applyAlignment="1" applyProtection="1">
      <alignment horizontal="center" vertical="center"/>
      <protection locked="0"/>
    </xf>
    <xf numFmtId="0" fontId="36" fillId="0" borderId="67" xfId="40" applyFont="1" applyBorder="1" applyAlignment="1">
      <alignment horizontal="center" vertical="center"/>
    </xf>
    <xf numFmtId="0" fontId="38" fillId="26" borderId="68" xfId="40" applyFont="1" applyFill="1" applyBorder="1" applyAlignment="1">
      <alignment horizontal="center" vertical="center" textRotation="90"/>
    </xf>
    <xf numFmtId="0" fontId="38" fillId="26" borderId="70" xfId="40" applyFont="1" applyFill="1" applyBorder="1" applyAlignment="1">
      <alignment horizontal="center" vertical="center" textRotation="90"/>
    </xf>
    <xf numFmtId="0" fontId="38" fillId="26" borderId="79" xfId="40" applyFont="1" applyFill="1" applyBorder="1" applyAlignment="1">
      <alignment horizontal="center" vertical="center" textRotation="90"/>
    </xf>
    <xf numFmtId="0" fontId="39" fillId="26" borderId="69" xfId="40" applyFont="1" applyFill="1" applyBorder="1" applyAlignment="1">
      <alignment horizontal="center" vertical="center" textRotation="90"/>
    </xf>
    <xf numFmtId="0" fontId="39" fillId="26" borderId="71" xfId="40" applyFont="1" applyFill="1" applyBorder="1" applyAlignment="1">
      <alignment horizontal="center" vertical="center" textRotation="90"/>
    </xf>
    <xf numFmtId="0" fontId="39" fillId="26" borderId="80" xfId="40" applyFont="1" applyFill="1" applyBorder="1" applyAlignment="1">
      <alignment horizontal="center" vertical="center" textRotation="90"/>
    </xf>
    <xf numFmtId="0" fontId="40" fillId="26" borderId="164" xfId="40" applyFont="1" applyFill="1" applyBorder="1" applyAlignment="1">
      <alignment horizontal="center" vertical="center"/>
    </xf>
    <xf numFmtId="0" fontId="40" fillId="26" borderId="165" xfId="40" applyFont="1" applyFill="1" applyBorder="1" applyAlignment="1">
      <alignment horizontal="center" vertical="center"/>
    </xf>
    <xf numFmtId="0" fontId="40" fillId="26" borderId="166" xfId="40" applyFont="1" applyFill="1" applyBorder="1" applyAlignment="1">
      <alignment horizontal="center" vertical="center"/>
    </xf>
    <xf numFmtId="0" fontId="38" fillId="26" borderId="49" xfId="40" applyFont="1" applyFill="1" applyBorder="1" applyAlignment="1">
      <alignment horizontal="center" vertical="center" wrapText="1"/>
    </xf>
    <xf numFmtId="0" fontId="38" fillId="26" borderId="198" xfId="40" applyFont="1" applyFill="1" applyBorder="1" applyAlignment="1">
      <alignment horizontal="center" vertical="center"/>
    </xf>
    <xf numFmtId="0" fontId="38" fillId="26" borderId="28" xfId="40" applyFont="1" applyFill="1" applyBorder="1" applyAlignment="1">
      <alignment horizontal="center" vertical="center"/>
    </xf>
    <xf numFmtId="0" fontId="38" fillId="26" borderId="118" xfId="40" applyFont="1" applyFill="1" applyBorder="1" applyAlignment="1">
      <alignment horizontal="center" vertical="center"/>
    </xf>
    <xf numFmtId="0" fontId="38" fillId="26" borderId="199" xfId="40" applyFont="1" applyFill="1" applyBorder="1" applyAlignment="1">
      <alignment horizontal="center" vertical="center"/>
    </xf>
    <xf numFmtId="0" fontId="38" fillId="26" borderId="53" xfId="40" applyFont="1" applyFill="1" applyBorder="1" applyAlignment="1">
      <alignment horizontal="center" vertical="center"/>
    </xf>
    <xf numFmtId="0" fontId="38" fillId="26" borderId="171" xfId="40" applyFont="1" applyFill="1" applyBorder="1" applyAlignment="1">
      <alignment horizontal="center" vertical="center"/>
    </xf>
    <xf numFmtId="0" fontId="38" fillId="26" borderId="94" xfId="40" applyFont="1" applyFill="1" applyBorder="1" applyAlignment="1">
      <alignment horizontal="center" textRotation="90"/>
    </xf>
    <xf numFmtId="0" fontId="38" fillId="26" borderId="83" xfId="40" applyFont="1" applyFill="1" applyBorder="1" applyAlignment="1">
      <alignment horizontal="center" textRotation="90"/>
    </xf>
    <xf numFmtId="0" fontId="42" fillId="26" borderId="197" xfId="40" applyFont="1" applyFill="1" applyBorder="1" applyAlignment="1">
      <alignment horizontal="center" textRotation="90" wrapText="1"/>
    </xf>
    <xf numFmtId="0" fontId="42" fillId="26" borderId="85" xfId="40" applyFont="1" applyFill="1" applyBorder="1" applyAlignment="1">
      <alignment horizontal="center" textRotation="90" wrapText="1"/>
    </xf>
    <xf numFmtId="0" fontId="45" fillId="26" borderId="88" xfId="40" applyFont="1" applyFill="1" applyBorder="1" applyAlignment="1">
      <alignment horizontal="center"/>
    </xf>
    <xf numFmtId="0" fontId="45" fillId="26" borderId="89" xfId="40" applyFont="1" applyFill="1" applyBorder="1" applyAlignment="1">
      <alignment horizontal="center"/>
    </xf>
    <xf numFmtId="0" fontId="38" fillId="26" borderId="76" xfId="40" applyFont="1" applyFill="1" applyBorder="1" applyAlignment="1">
      <alignment horizontal="center" textRotation="90"/>
    </xf>
    <xf numFmtId="0" fontId="38" fillId="26" borderId="77" xfId="40" applyFont="1" applyFill="1" applyBorder="1" applyAlignment="1">
      <alignment horizontal="center" textRotation="90" wrapText="1"/>
    </xf>
    <xf numFmtId="0" fontId="38" fillId="26" borderId="84" xfId="40" applyFont="1" applyFill="1" applyBorder="1" applyAlignment="1">
      <alignment horizontal="center" textRotation="90" wrapText="1"/>
    </xf>
    <xf numFmtId="0" fontId="38" fillId="26" borderId="18" xfId="40" applyFont="1" applyFill="1" applyBorder="1" applyAlignment="1">
      <alignment horizontal="center"/>
    </xf>
    <xf numFmtId="0" fontId="38" fillId="26" borderId="196" xfId="40" applyFont="1" applyFill="1" applyBorder="1" applyAlignment="1">
      <alignment horizontal="center" textRotation="90" wrapText="1"/>
    </xf>
    <xf numFmtId="0" fontId="38" fillId="26" borderId="34" xfId="40" applyFont="1" applyFill="1" applyBorder="1" applyAlignment="1">
      <alignment horizontal="center"/>
    </xf>
    <xf numFmtId="1" fontId="24" fillId="26" borderId="245" xfId="40" applyNumberFormat="1" applyFont="1" applyFill="1" applyBorder="1" applyAlignment="1">
      <alignment horizontal="center" vertical="center"/>
    </xf>
    <xf numFmtId="1" fontId="24" fillId="26" borderId="242" xfId="40" applyNumberFormat="1" applyFont="1" applyFill="1" applyBorder="1" applyAlignment="1">
      <alignment horizontal="center" vertical="center"/>
    </xf>
    <xf numFmtId="0" fontId="26" fillId="26" borderId="104" xfId="40" applyFont="1" applyFill="1" applyBorder="1" applyAlignment="1">
      <alignment horizontal="left" vertical="center" wrapText="1"/>
    </xf>
    <xf numFmtId="0" fontId="26" fillId="26" borderId="105" xfId="40" applyFont="1" applyFill="1" applyBorder="1" applyAlignment="1">
      <alignment horizontal="left" vertical="center" wrapText="1"/>
    </xf>
    <xf numFmtId="0" fontId="38" fillId="26" borderId="252" xfId="40" applyFont="1" applyFill="1" applyBorder="1" applyAlignment="1">
      <alignment horizontal="center" textRotation="90" wrapText="1"/>
    </xf>
    <xf numFmtId="0" fontId="38" fillId="26" borderId="166" xfId="40" applyFont="1" applyFill="1" applyBorder="1" applyAlignment="1">
      <alignment horizontal="center" textRotation="90" wrapText="1"/>
    </xf>
    <xf numFmtId="0" fontId="45" fillId="26" borderId="193" xfId="40" applyFont="1" applyFill="1" applyBorder="1" applyAlignment="1">
      <alignment horizontal="center" vertical="center"/>
    </xf>
    <xf numFmtId="0" fontId="36" fillId="0" borderId="25" xfId="40" applyFont="1" applyBorder="1" applyAlignment="1">
      <alignment horizontal="center" vertical="center"/>
    </xf>
    <xf numFmtId="0" fontId="41" fillId="24" borderId="179" xfId="41" applyFont="1" applyFill="1" applyBorder="1" applyAlignment="1">
      <alignment horizontal="center" textRotation="90"/>
    </xf>
    <xf numFmtId="0" fontId="37" fillId="24" borderId="15" xfId="47" applyFont="1" applyFill="1" applyBorder="1" applyAlignment="1">
      <alignment horizontal="center"/>
    </xf>
    <xf numFmtId="0" fontId="41" fillId="24" borderId="24" xfId="41" applyFont="1" applyFill="1" applyBorder="1" applyAlignment="1">
      <alignment horizontal="center" textRotation="90"/>
    </xf>
    <xf numFmtId="0" fontId="37" fillId="24" borderId="37" xfId="47" applyFont="1" applyFill="1" applyBorder="1" applyAlignment="1">
      <alignment horizontal="center"/>
    </xf>
    <xf numFmtId="0" fontId="41" fillId="26" borderId="203" xfId="40" applyFont="1" applyFill="1" applyBorder="1" applyAlignment="1">
      <alignment horizontal="center" textRotation="90"/>
    </xf>
    <xf numFmtId="0" fontId="41" fillId="26" borderId="125" xfId="40" applyFont="1" applyFill="1" applyBorder="1" applyAlignment="1">
      <alignment horizontal="center" textRotation="90"/>
    </xf>
    <xf numFmtId="0" fontId="41" fillId="26" borderId="179" xfId="40" applyFont="1" applyFill="1" applyBorder="1" applyAlignment="1">
      <alignment horizontal="center" textRotation="90"/>
    </xf>
    <xf numFmtId="0" fontId="41" fillId="24" borderId="200" xfId="41" applyFont="1" applyFill="1" applyBorder="1" applyAlignment="1">
      <alignment horizontal="center" textRotation="90"/>
    </xf>
    <xf numFmtId="0" fontId="41" fillId="24" borderId="60" xfId="41" applyFont="1" applyFill="1" applyBorder="1" applyAlignment="1">
      <alignment horizontal="center" textRotation="90"/>
    </xf>
    <xf numFmtId="0" fontId="41" fillId="24" borderId="216" xfId="41" applyFont="1" applyFill="1" applyBorder="1" applyAlignment="1">
      <alignment horizontal="center" textRotation="90"/>
    </xf>
    <xf numFmtId="0" fontId="41" fillId="24" borderId="148" xfId="41" applyFont="1" applyFill="1" applyBorder="1" applyAlignment="1">
      <alignment horizontal="center" textRotation="90"/>
    </xf>
    <xf numFmtId="0" fontId="37" fillId="24" borderId="61" xfId="47" applyFont="1" applyFill="1" applyBorder="1" applyAlignment="1">
      <alignment horizontal="center" vertical="center" wrapText="1"/>
    </xf>
    <xf numFmtId="0" fontId="41" fillId="24" borderId="16" xfId="41" applyFont="1" applyFill="1" applyBorder="1" applyAlignment="1">
      <alignment horizontal="center"/>
    </xf>
    <xf numFmtId="0" fontId="41" fillId="24" borderId="31" xfId="41" applyFont="1" applyFill="1" applyBorder="1" applyAlignment="1">
      <alignment horizontal="center"/>
    </xf>
    <xf numFmtId="0" fontId="41" fillId="24" borderId="184" xfId="41" applyFont="1" applyFill="1" applyBorder="1" applyAlignment="1">
      <alignment horizontal="center" textRotation="90"/>
    </xf>
    <xf numFmtId="0" fontId="41" fillId="24" borderId="189" xfId="41" applyFont="1" applyFill="1" applyBorder="1" applyAlignment="1">
      <alignment horizontal="center" textRotation="90"/>
    </xf>
    <xf numFmtId="0" fontId="41" fillId="37" borderId="179" xfId="0" applyFont="1" applyFill="1" applyBorder="1" applyAlignment="1">
      <alignment vertical="center"/>
    </xf>
    <xf numFmtId="0" fontId="40" fillId="24" borderId="39" xfId="41" applyFont="1" applyFill="1" applyBorder="1" applyAlignment="1">
      <alignment horizontal="center" vertical="center"/>
    </xf>
    <xf numFmtId="0" fontId="40" fillId="24" borderId="0" xfId="41" applyFont="1" applyFill="1" applyAlignment="1">
      <alignment horizontal="center" vertical="center"/>
    </xf>
    <xf numFmtId="0" fontId="37" fillId="24" borderId="53" xfId="47" applyFont="1" applyFill="1" applyBorder="1" applyAlignment="1">
      <alignment horizontal="center" vertical="center"/>
    </xf>
    <xf numFmtId="0" fontId="45" fillId="0" borderId="38" xfId="4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1" fontId="45" fillId="26" borderId="208" xfId="40" applyNumberFormat="1" applyFont="1" applyFill="1" applyBorder="1" applyAlignment="1">
      <alignment horizontal="center"/>
    </xf>
    <xf numFmtId="1" fontId="45" fillId="26" borderId="12" xfId="40" applyNumberFormat="1" applyFont="1" applyFill="1" applyBorder="1" applyAlignment="1">
      <alignment horizontal="center"/>
    </xf>
    <xf numFmtId="1" fontId="45" fillId="26" borderId="10" xfId="40" applyNumberFormat="1" applyFont="1" applyFill="1" applyBorder="1" applyAlignment="1">
      <alignment horizontal="center"/>
    </xf>
    <xf numFmtId="1" fontId="45" fillId="26" borderId="179" xfId="40" applyNumberFormat="1" applyFont="1" applyFill="1" applyBorder="1" applyAlignment="1">
      <alignment horizontal="center"/>
    </xf>
    <xf numFmtId="0" fontId="45" fillId="25" borderId="39" xfId="47" applyFont="1" applyFill="1" applyBorder="1" applyAlignment="1">
      <alignment horizontal="center" vertical="center"/>
    </xf>
    <xf numFmtId="0" fontId="45" fillId="25" borderId="40" xfId="47" applyFont="1" applyFill="1" applyBorder="1" applyAlignment="1">
      <alignment horizontal="center" vertical="center"/>
    </xf>
    <xf numFmtId="0" fontId="45" fillId="25" borderId="17" xfId="47" applyFont="1" applyFill="1" applyBorder="1" applyAlignment="1">
      <alignment horizontal="center" vertical="center"/>
    </xf>
    <xf numFmtId="0" fontId="45" fillId="25" borderId="33" xfId="47" applyFont="1" applyFill="1" applyBorder="1" applyAlignment="1">
      <alignment horizontal="center" vertical="center"/>
    </xf>
    <xf numFmtId="0" fontId="49" fillId="26" borderId="123" xfId="40" applyFont="1" applyFill="1" applyBorder="1" applyAlignment="1">
      <alignment horizontal="center" vertical="center" textRotation="90" wrapText="1"/>
    </xf>
    <xf numFmtId="0" fontId="49" fillId="26" borderId="124" xfId="40" applyFont="1" applyFill="1" applyBorder="1" applyAlignment="1">
      <alignment horizontal="center" vertical="center" textRotation="90" wrapText="1"/>
    </xf>
    <xf numFmtId="0" fontId="38" fillId="24" borderId="55" xfId="41" applyFont="1" applyFill="1" applyBorder="1" applyAlignment="1">
      <alignment horizontal="center" vertical="center" textRotation="90"/>
    </xf>
    <xf numFmtId="0" fontId="38" fillId="24" borderId="56" xfId="41" applyFont="1" applyFill="1" applyBorder="1" applyAlignment="1">
      <alignment horizontal="center" vertical="center" textRotation="90"/>
    </xf>
    <xf numFmtId="0" fontId="38" fillId="24" borderId="57" xfId="41" applyFont="1" applyFill="1" applyBorder="1" applyAlignment="1">
      <alignment horizontal="center" vertical="center" textRotation="90"/>
    </xf>
    <xf numFmtId="0" fontId="39" fillId="24" borderId="58" xfId="41" applyFont="1" applyFill="1" applyBorder="1" applyAlignment="1">
      <alignment horizontal="center" vertical="center" textRotation="90"/>
    </xf>
    <xf numFmtId="0" fontId="39" fillId="24" borderId="59" xfId="41" applyFont="1" applyFill="1" applyBorder="1" applyAlignment="1">
      <alignment horizontal="center" vertical="center" textRotation="90"/>
    </xf>
    <xf numFmtId="0" fontId="39" fillId="24" borderId="60" xfId="41" applyFont="1" applyFill="1" applyBorder="1" applyAlignment="1">
      <alignment horizontal="center" vertical="center" textRotation="90"/>
    </xf>
    <xf numFmtId="0" fontId="47" fillId="24" borderId="21" xfId="40" applyFont="1" applyFill="1" applyBorder="1" applyAlignment="1">
      <alignment horizontal="center" vertical="center"/>
    </xf>
    <xf numFmtId="1" fontId="45" fillId="26" borderId="65" xfId="40" applyNumberFormat="1" applyFont="1" applyFill="1" applyBorder="1" applyAlignment="1">
      <alignment horizontal="center"/>
    </xf>
    <xf numFmtId="1" fontId="45" fillId="26" borderId="18" xfId="40" applyNumberFormat="1" applyFont="1" applyFill="1" applyBorder="1" applyAlignment="1">
      <alignment horizontal="center"/>
    </xf>
    <xf numFmtId="0" fontId="41" fillId="24" borderId="183" xfId="41" applyFont="1" applyFill="1" applyBorder="1" applyAlignment="1">
      <alignment horizontal="center" textRotation="90"/>
    </xf>
    <xf numFmtId="0" fontId="37" fillId="24" borderId="41" xfId="47" applyFont="1" applyFill="1" applyBorder="1" applyAlignment="1">
      <alignment horizontal="center"/>
    </xf>
    <xf numFmtId="0" fontId="47" fillId="24" borderId="147" xfId="40" applyFont="1" applyFill="1" applyBorder="1" applyAlignment="1">
      <alignment horizontal="center" vertical="center"/>
    </xf>
    <xf numFmtId="1" fontId="38" fillId="24" borderId="43" xfId="41" applyNumberFormat="1" applyFont="1" applyFill="1" applyBorder="1" applyAlignment="1">
      <alignment horizontal="center" vertical="center"/>
    </xf>
    <xf numFmtId="1" fontId="38" fillId="24" borderId="36" xfId="41" applyNumberFormat="1" applyFont="1" applyFill="1" applyBorder="1" applyAlignment="1">
      <alignment horizontal="center" vertical="center"/>
    </xf>
    <xf numFmtId="0" fontId="37" fillId="25" borderId="61" xfId="40" applyFont="1" applyFill="1" applyBorder="1" applyAlignment="1">
      <alignment horizontal="center"/>
    </xf>
    <xf numFmtId="0" fontId="37" fillId="25" borderId="219" xfId="40" applyFont="1" applyFill="1" applyBorder="1" applyAlignment="1">
      <alignment horizontal="center"/>
    </xf>
    <xf numFmtId="0" fontId="41" fillId="24" borderId="29" xfId="41" applyFont="1" applyFill="1" applyBorder="1" applyAlignment="1">
      <alignment horizontal="center"/>
    </xf>
    <xf numFmtId="0" fontId="41" fillId="24" borderId="201" xfId="41" applyFont="1" applyFill="1" applyBorder="1" applyAlignment="1">
      <alignment horizontal="center"/>
    </xf>
    <xf numFmtId="0" fontId="41" fillId="24" borderId="144" xfId="41" applyFont="1" applyFill="1" applyBorder="1" applyAlignment="1">
      <alignment horizontal="center"/>
    </xf>
    <xf numFmtId="0" fontId="41" fillId="24" borderId="202" xfId="41" applyFont="1" applyFill="1" applyBorder="1" applyAlignment="1">
      <alignment horizontal="center"/>
    </xf>
    <xf numFmtId="0" fontId="41" fillId="26" borderId="76" xfId="40" applyFont="1" applyFill="1" applyBorder="1" applyAlignment="1">
      <alignment horizontal="center" textRotation="90"/>
    </xf>
    <xf numFmtId="0" fontId="41" fillId="26" borderId="83" xfId="40" applyFont="1" applyFill="1" applyBorder="1" applyAlignment="1">
      <alignment horizontal="center" textRotation="90"/>
    </xf>
    <xf numFmtId="0" fontId="41" fillId="26" borderId="252" xfId="40" applyFont="1" applyFill="1" applyBorder="1" applyAlignment="1">
      <alignment horizontal="center" textRotation="90" wrapText="1"/>
    </xf>
    <xf numFmtId="0" fontId="41" fillId="26" borderId="166" xfId="40" applyFont="1" applyFill="1" applyBorder="1" applyAlignment="1">
      <alignment horizontal="center" textRotation="90" wrapText="1"/>
    </xf>
    <xf numFmtId="0" fontId="41" fillId="24" borderId="11" xfId="41" applyFont="1" applyFill="1" applyBorder="1" applyAlignment="1">
      <alignment horizontal="center" textRotation="90"/>
    </xf>
    <xf numFmtId="0" fontId="37" fillId="24" borderId="114" xfId="47" applyFont="1" applyFill="1" applyBorder="1" applyAlignment="1">
      <alignment horizontal="center"/>
    </xf>
    <xf numFmtId="0" fontId="41" fillId="24" borderId="204" xfId="41" applyFont="1" applyFill="1" applyBorder="1" applyAlignment="1">
      <alignment horizontal="center" textRotation="90"/>
    </xf>
    <xf numFmtId="0" fontId="41" fillId="24" borderId="205" xfId="41" applyFont="1" applyFill="1" applyBorder="1" applyAlignment="1">
      <alignment horizontal="center" textRotation="90"/>
    </xf>
    <xf numFmtId="0" fontId="37" fillId="25" borderId="43" xfId="0" applyFont="1" applyFill="1" applyBorder="1" applyAlignment="1">
      <alignment horizontal="center" vertical="center" wrapText="1"/>
    </xf>
    <xf numFmtId="0" fontId="37" fillId="25" borderId="36" xfId="0" applyFont="1" applyFill="1" applyBorder="1" applyAlignment="1">
      <alignment horizontal="center" vertical="center" wrapText="1"/>
    </xf>
    <xf numFmtId="0" fontId="37" fillId="25" borderId="49" xfId="0" applyFont="1" applyFill="1" applyBorder="1" applyAlignment="1">
      <alignment horizontal="center" vertical="center" wrapText="1"/>
    </xf>
    <xf numFmtId="0" fontId="37" fillId="37" borderId="179" xfId="40" applyFont="1" applyFill="1" applyBorder="1" applyAlignment="1">
      <alignment horizontal="center" vertical="center" wrapText="1"/>
    </xf>
    <xf numFmtId="0" fontId="37" fillId="37" borderId="179" xfId="0" applyFont="1" applyFill="1" applyBorder="1" applyAlignment="1">
      <alignment vertical="center"/>
    </xf>
    <xf numFmtId="0" fontId="37" fillId="37" borderId="179" xfId="0" applyFont="1" applyFill="1" applyBorder="1" applyAlignment="1">
      <alignment horizontal="center" vertical="center" wrapText="1"/>
    </xf>
    <xf numFmtId="0" fontId="45" fillId="24" borderId="55" xfId="41" applyFont="1" applyFill="1" applyBorder="1" applyAlignment="1">
      <alignment horizontal="center" vertical="center" textRotation="90"/>
    </xf>
    <xf numFmtId="0" fontId="45" fillId="24" borderId="56" xfId="41" applyFont="1" applyFill="1" applyBorder="1" applyAlignment="1">
      <alignment horizontal="center" vertical="center" textRotation="90"/>
    </xf>
    <xf numFmtId="0" fontId="45" fillId="24" borderId="57" xfId="41" applyFont="1" applyFill="1" applyBorder="1" applyAlignment="1">
      <alignment horizontal="center" vertical="center" textRotation="90"/>
    </xf>
    <xf numFmtId="0" fontId="47" fillId="24" borderId="235" xfId="41" applyFont="1" applyFill="1" applyBorder="1" applyAlignment="1">
      <alignment horizontal="center" vertical="center" textRotation="90"/>
    </xf>
    <xf numFmtId="0" fontId="47" fillId="24" borderId="236" xfId="41" applyFont="1" applyFill="1" applyBorder="1" applyAlignment="1">
      <alignment horizontal="center" vertical="center" textRotation="90"/>
    </xf>
    <xf numFmtId="0" fontId="47" fillId="24" borderId="237" xfId="41" applyFont="1" applyFill="1" applyBorder="1" applyAlignment="1">
      <alignment horizontal="center" vertical="center" textRotation="90"/>
    </xf>
    <xf numFmtId="0" fontId="46" fillId="24" borderId="39" xfId="41" applyFont="1" applyFill="1" applyBorder="1" applyAlignment="1">
      <alignment horizontal="center" vertical="center"/>
    </xf>
    <xf numFmtId="0" fontId="46" fillId="24" borderId="0" xfId="41" applyFont="1" applyFill="1" applyAlignment="1">
      <alignment horizontal="center" vertical="center"/>
    </xf>
    <xf numFmtId="0" fontId="37" fillId="24" borderId="11" xfId="41" applyFont="1" applyFill="1" applyBorder="1" applyAlignment="1">
      <alignment horizontal="center" textRotation="90"/>
    </xf>
    <xf numFmtId="0" fontId="45" fillId="0" borderId="39" xfId="47" applyFont="1" applyBorder="1" applyAlignment="1">
      <alignment horizontal="center" vertical="center"/>
    </xf>
    <xf numFmtId="0" fontId="45" fillId="0" borderId="40" xfId="47" applyFont="1" applyBorder="1" applyAlignment="1">
      <alignment horizontal="center" vertical="center"/>
    </xf>
    <xf numFmtId="0" fontId="45" fillId="0" borderId="17" xfId="47" applyFont="1" applyBorder="1" applyAlignment="1">
      <alignment horizontal="center" vertical="center"/>
    </xf>
    <xf numFmtId="0" fontId="45" fillId="0" borderId="33" xfId="47" applyFont="1" applyBorder="1" applyAlignment="1">
      <alignment horizontal="center" vertical="center"/>
    </xf>
    <xf numFmtId="0" fontId="37" fillId="24" borderId="16" xfId="41" applyFont="1" applyFill="1" applyBorder="1" applyAlignment="1">
      <alignment horizontal="center"/>
    </xf>
    <xf numFmtId="0" fontId="37" fillId="24" borderId="31" xfId="41" applyFont="1" applyFill="1" applyBorder="1" applyAlignment="1">
      <alignment horizontal="center"/>
    </xf>
    <xf numFmtId="0" fontId="37" fillId="24" borderId="29" xfId="41" applyFont="1" applyFill="1" applyBorder="1" applyAlignment="1">
      <alignment horizontal="center"/>
    </xf>
    <xf numFmtId="0" fontId="37" fillId="24" borderId="179" xfId="41" applyFont="1" applyFill="1" applyBorder="1" applyAlignment="1">
      <alignment horizontal="center" textRotation="90"/>
    </xf>
    <xf numFmtId="0" fontId="37" fillId="24" borderId="24" xfId="41" applyFont="1" applyFill="1" applyBorder="1" applyAlignment="1">
      <alignment horizontal="center" textRotation="90"/>
    </xf>
    <xf numFmtId="1" fontId="38" fillId="24" borderId="227" xfId="41" applyNumberFormat="1" applyFont="1" applyFill="1" applyBorder="1" applyAlignment="1">
      <alignment horizontal="center" vertical="center"/>
    </xf>
    <xf numFmtId="1" fontId="38" fillId="24" borderId="230" xfId="41" applyNumberFormat="1" applyFont="1" applyFill="1" applyBorder="1" applyAlignment="1">
      <alignment horizontal="center" vertical="center"/>
    </xf>
    <xf numFmtId="0" fontId="56" fillId="26" borderId="123" xfId="40" applyFont="1" applyFill="1" applyBorder="1" applyAlignment="1">
      <alignment horizontal="center" vertical="center" textRotation="90" wrapText="1"/>
    </xf>
    <xf numFmtId="0" fontId="56" fillId="26" borderId="124" xfId="40" applyFont="1" applyFill="1" applyBorder="1" applyAlignment="1">
      <alignment horizontal="center" vertical="center" textRotation="90" wrapText="1"/>
    </xf>
    <xf numFmtId="0" fontId="47" fillId="24" borderId="139" xfId="41" applyFont="1" applyFill="1" applyBorder="1" applyAlignment="1">
      <alignment horizontal="center" vertical="center"/>
    </xf>
    <xf numFmtId="0" fontId="47" fillId="24" borderId="72" xfId="41" applyFont="1" applyFill="1" applyBorder="1" applyAlignment="1">
      <alignment horizontal="center" vertical="center"/>
    </xf>
    <xf numFmtId="0" fontId="47" fillId="24" borderId="142" xfId="41" applyFont="1" applyFill="1" applyBorder="1" applyAlignment="1">
      <alignment horizontal="center" vertical="center"/>
    </xf>
    <xf numFmtId="0" fontId="37" fillId="24" borderId="183" xfId="41" applyFont="1" applyFill="1" applyBorder="1" applyAlignment="1">
      <alignment horizontal="center" textRotation="90"/>
    </xf>
    <xf numFmtId="0" fontId="38" fillId="37" borderId="32" xfId="41" applyFont="1" applyFill="1" applyBorder="1" applyAlignment="1">
      <alignment horizontal="center" vertical="center" wrapText="1"/>
    </xf>
    <xf numFmtId="0" fontId="38" fillId="37" borderId="229" xfId="41" applyFont="1" applyFill="1" applyBorder="1" applyAlignment="1">
      <alignment horizontal="center" vertical="center" wrapText="1"/>
    </xf>
    <xf numFmtId="0" fontId="28" fillId="24" borderId="136" xfId="41" applyFont="1" applyFill="1" applyBorder="1" applyAlignment="1">
      <alignment horizontal="center" vertical="center"/>
    </xf>
    <xf numFmtId="0" fontId="28" fillId="24" borderId="144" xfId="41" applyFont="1" applyFill="1" applyBorder="1" applyAlignment="1">
      <alignment horizontal="center" vertical="center"/>
    </xf>
    <xf numFmtId="0" fontId="28" fillId="24" borderId="119" xfId="41" applyFont="1" applyFill="1" applyBorder="1" applyAlignment="1">
      <alignment horizontal="center" vertical="center"/>
    </xf>
    <xf numFmtId="0" fontId="15" fillId="0" borderId="0" xfId="53" applyFont="1" applyAlignment="1">
      <alignment horizontal="left" vertical="center"/>
    </xf>
    <xf numFmtId="0" fontId="41" fillId="0" borderId="30" xfId="53" applyFont="1" applyBorder="1" applyAlignment="1" applyProtection="1">
      <alignment horizontal="center" vertical="center"/>
      <protection locked="0"/>
    </xf>
    <xf numFmtId="0" fontId="41" fillId="0" borderId="16" xfId="53" applyFont="1" applyBorder="1" applyAlignment="1" applyProtection="1">
      <alignment horizontal="center" vertical="center"/>
      <protection locked="0"/>
    </xf>
    <xf numFmtId="0" fontId="41" fillId="0" borderId="31" xfId="53" applyFont="1" applyBorder="1" applyAlignment="1" applyProtection="1">
      <alignment horizontal="center" vertical="center"/>
      <protection locked="0"/>
    </xf>
    <xf numFmtId="0" fontId="41" fillId="0" borderId="10" xfId="53" applyFont="1" applyBorder="1" applyAlignment="1">
      <alignment horizontal="center" vertical="center"/>
    </xf>
    <xf numFmtId="0" fontId="41" fillId="0" borderId="179" xfId="53" applyFont="1" applyBorder="1" applyAlignment="1">
      <alignment horizontal="center" vertical="center"/>
    </xf>
    <xf numFmtId="0" fontId="41" fillId="0" borderId="11" xfId="53" applyFont="1" applyBorder="1" applyAlignment="1">
      <alignment horizontal="center" vertical="center"/>
    </xf>
    <xf numFmtId="0" fontId="41" fillId="0" borderId="10" xfId="53" applyFont="1" applyBorder="1" applyAlignment="1">
      <alignment horizontal="left" vertical="center"/>
    </xf>
  </cellXfs>
  <cellStyles count="5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" xfId="50" xr:uid="{00000000-0005-0000-0000-000019000000}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 xr:uid="{00000000-0005-0000-0000-000027000000}"/>
    <cellStyle name="Normál 2 2" xfId="46" xr:uid="{00000000-0005-0000-0000-000028000000}"/>
    <cellStyle name="Normál 2 2 2" xfId="52" xr:uid="{00000000-0005-0000-0000-000029000000}"/>
    <cellStyle name="Normál 2 3" xfId="51" xr:uid="{00000000-0005-0000-0000-00002A000000}"/>
    <cellStyle name="Normál 3" xfId="47" xr:uid="{00000000-0005-0000-0000-00002B000000}"/>
    <cellStyle name="Normál 4" xfId="48" xr:uid="{00000000-0005-0000-0000-00002C000000}"/>
    <cellStyle name="Normál_bsc_kep_terv_onkorm_szakir" xfId="39" xr:uid="{00000000-0005-0000-0000-00002D000000}"/>
    <cellStyle name="Normál_H_B séma 0323" xfId="40" xr:uid="{00000000-0005-0000-0000-00002E000000}"/>
    <cellStyle name="Normál_H_B séma 0323 2" xfId="41" xr:uid="{00000000-0005-0000-0000-00002F000000}"/>
    <cellStyle name="Normál_H_B séma 0323 3" xfId="49" xr:uid="{00000000-0005-0000-0000-000030000000}"/>
    <cellStyle name="Normál_Hír 2" xfId="53" xr:uid="{DC676FAC-C395-4CE0-8035-C59CFDADF7F6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52"/>
  <sheetViews>
    <sheetView tabSelected="1" topLeftCell="A111" zoomScale="75" zoomScaleNormal="75" workbookViewId="0">
      <selection activeCell="C128" sqref="C128"/>
    </sheetView>
  </sheetViews>
  <sheetFormatPr defaultRowHeight="12.75" x14ac:dyDescent="0.2"/>
  <cols>
    <col min="1" max="1" width="14.1640625" style="48" customWidth="1"/>
    <col min="2" max="2" width="9.33203125" style="48"/>
    <col min="3" max="3" width="64.83203125" style="48" customWidth="1"/>
    <col min="4" max="18" width="9.33203125" style="48"/>
    <col min="19" max="19" width="10.83203125" style="48" customWidth="1"/>
    <col min="20" max="36" width="9.33203125" style="48"/>
    <col min="37" max="37" width="11.33203125" style="48" bestFit="1" customWidth="1"/>
    <col min="38" max="38" width="10.33203125" style="48" bestFit="1" customWidth="1"/>
    <col min="39" max="39" width="12.5" style="48" customWidth="1"/>
    <col min="40" max="40" width="60.6640625" style="48" customWidth="1"/>
    <col min="41" max="41" width="54.33203125" style="48" bestFit="1" customWidth="1"/>
    <col min="42" max="16384" width="9.33203125" style="48"/>
  </cols>
  <sheetData>
    <row r="1" spans="1:41" ht="22.5" x14ac:dyDescent="0.2">
      <c r="A1" s="774" t="s">
        <v>0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  <c r="AA1" s="774"/>
      <c r="AB1" s="774"/>
      <c r="AC1" s="774"/>
      <c r="AD1" s="774"/>
      <c r="AE1" s="774"/>
      <c r="AF1" s="774"/>
      <c r="AG1" s="774"/>
      <c r="AH1" s="774"/>
      <c r="AI1" s="774"/>
      <c r="AJ1" s="774"/>
      <c r="AK1" s="774"/>
      <c r="AL1" s="774"/>
      <c r="AM1" s="774"/>
      <c r="AN1" s="59"/>
      <c r="AO1" s="59"/>
    </row>
    <row r="2" spans="1:41" ht="22.5" x14ac:dyDescent="0.2">
      <c r="A2" s="775" t="s">
        <v>1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5"/>
      <c r="AF2" s="775"/>
      <c r="AG2" s="775"/>
      <c r="AH2" s="775"/>
      <c r="AI2" s="775"/>
      <c r="AJ2" s="775"/>
      <c r="AK2" s="775"/>
      <c r="AL2" s="775"/>
      <c r="AM2" s="775"/>
      <c r="AN2" s="59"/>
      <c r="AO2" s="59"/>
    </row>
    <row r="3" spans="1:41" ht="22.5" x14ac:dyDescent="0.2">
      <c r="A3" s="775" t="s">
        <v>2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75"/>
      <c r="AF3" s="775"/>
      <c r="AG3" s="775"/>
      <c r="AH3" s="775"/>
      <c r="AI3" s="775"/>
      <c r="AJ3" s="775"/>
      <c r="AK3" s="775"/>
      <c r="AL3" s="775"/>
      <c r="AM3" s="775"/>
      <c r="AN3" s="59"/>
      <c r="AO3" s="59"/>
    </row>
    <row r="4" spans="1:41" ht="23.25" thickBot="1" x14ac:dyDescent="0.25">
      <c r="A4" s="776" t="s">
        <v>3</v>
      </c>
      <c r="B4" s="776"/>
      <c r="C4" s="776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74"/>
      <c r="AF4" s="774"/>
      <c r="AG4" s="774"/>
      <c r="AH4" s="774"/>
      <c r="AI4" s="774"/>
      <c r="AJ4" s="774"/>
      <c r="AK4" s="774"/>
      <c r="AL4" s="774"/>
      <c r="AM4" s="774"/>
      <c r="AN4" s="59"/>
      <c r="AO4" s="59"/>
    </row>
    <row r="5" spans="1:41" ht="17.25" customHeight="1" thickTop="1" thickBot="1" x14ac:dyDescent="0.25">
      <c r="A5" s="777" t="s">
        <v>4</v>
      </c>
      <c r="B5" s="780" t="s">
        <v>5</v>
      </c>
      <c r="C5" s="783" t="s">
        <v>6</v>
      </c>
      <c r="D5" s="765" t="s">
        <v>7</v>
      </c>
      <c r="E5" s="765"/>
      <c r="F5" s="765"/>
      <c r="G5" s="765"/>
      <c r="H5" s="765"/>
      <c r="I5" s="765"/>
      <c r="J5" s="765"/>
      <c r="K5" s="765"/>
      <c r="L5" s="765"/>
      <c r="M5" s="765"/>
      <c r="N5" s="765"/>
      <c r="O5" s="765"/>
      <c r="P5" s="765"/>
      <c r="Q5" s="765"/>
      <c r="R5" s="765"/>
      <c r="S5" s="765"/>
      <c r="T5" s="765"/>
      <c r="U5" s="765"/>
      <c r="V5" s="765"/>
      <c r="W5" s="765"/>
      <c r="X5" s="765"/>
      <c r="Y5" s="765"/>
      <c r="Z5" s="765"/>
      <c r="AA5" s="786"/>
      <c r="AB5" s="764"/>
      <c r="AC5" s="765"/>
      <c r="AD5" s="765"/>
      <c r="AE5" s="765"/>
      <c r="AF5" s="765"/>
      <c r="AG5" s="765"/>
      <c r="AH5" s="765"/>
      <c r="AI5" s="765"/>
      <c r="AJ5" s="787" t="s">
        <v>8</v>
      </c>
      <c r="AK5" s="788"/>
      <c r="AL5" s="788"/>
      <c r="AM5" s="789"/>
      <c r="AN5" s="770" t="s">
        <v>9</v>
      </c>
      <c r="AO5" s="772" t="s">
        <v>10</v>
      </c>
    </row>
    <row r="6" spans="1:41" ht="15.75" thickBot="1" x14ac:dyDescent="0.25">
      <c r="A6" s="778"/>
      <c r="B6" s="781"/>
      <c r="C6" s="784"/>
      <c r="D6" s="767" t="s">
        <v>11</v>
      </c>
      <c r="E6" s="767"/>
      <c r="F6" s="767"/>
      <c r="G6" s="769"/>
      <c r="H6" s="767" t="s">
        <v>12</v>
      </c>
      <c r="I6" s="767"/>
      <c r="J6" s="767"/>
      <c r="K6" s="768"/>
      <c r="L6" s="767" t="s">
        <v>13</v>
      </c>
      <c r="M6" s="767"/>
      <c r="N6" s="767"/>
      <c r="O6" s="769"/>
      <c r="P6" s="767" t="s">
        <v>14</v>
      </c>
      <c r="Q6" s="767"/>
      <c r="R6" s="767"/>
      <c r="S6" s="769"/>
      <c r="T6" s="767" t="s">
        <v>15</v>
      </c>
      <c r="U6" s="767"/>
      <c r="V6" s="767"/>
      <c r="W6" s="769"/>
      <c r="X6" s="767" t="s">
        <v>16</v>
      </c>
      <c r="Y6" s="767"/>
      <c r="Z6" s="767"/>
      <c r="AA6" s="767"/>
      <c r="AB6" s="802" t="s">
        <v>17</v>
      </c>
      <c r="AC6" s="802"/>
      <c r="AD6" s="802"/>
      <c r="AE6" s="802"/>
      <c r="AF6" s="802" t="s">
        <v>18</v>
      </c>
      <c r="AG6" s="802"/>
      <c r="AH6" s="802"/>
      <c r="AI6" s="804"/>
      <c r="AJ6" s="790"/>
      <c r="AK6" s="791"/>
      <c r="AL6" s="791"/>
      <c r="AM6" s="792"/>
      <c r="AN6" s="771"/>
      <c r="AO6" s="773"/>
    </row>
    <row r="7" spans="1:41" x14ac:dyDescent="0.2">
      <c r="A7" s="778"/>
      <c r="B7" s="781"/>
      <c r="C7" s="784"/>
      <c r="D7" s="347" t="s">
        <v>19</v>
      </c>
      <c r="E7" s="347" t="s">
        <v>20</v>
      </c>
      <c r="F7" s="799" t="s">
        <v>21</v>
      </c>
      <c r="G7" s="809" t="s">
        <v>22</v>
      </c>
      <c r="H7" s="347" t="s">
        <v>19</v>
      </c>
      <c r="I7" s="347" t="s">
        <v>20</v>
      </c>
      <c r="J7" s="799" t="s">
        <v>21</v>
      </c>
      <c r="K7" s="800" t="s">
        <v>23</v>
      </c>
      <c r="L7" s="347" t="s">
        <v>19</v>
      </c>
      <c r="M7" s="347" t="s">
        <v>20</v>
      </c>
      <c r="N7" s="799" t="s">
        <v>21</v>
      </c>
      <c r="O7" s="800" t="s">
        <v>23</v>
      </c>
      <c r="P7" s="347" t="s">
        <v>19</v>
      </c>
      <c r="Q7" s="347" t="s">
        <v>20</v>
      </c>
      <c r="R7" s="799" t="s">
        <v>21</v>
      </c>
      <c r="S7" s="800" t="s">
        <v>23</v>
      </c>
      <c r="T7" s="347" t="s">
        <v>19</v>
      </c>
      <c r="U7" s="347" t="s">
        <v>20</v>
      </c>
      <c r="V7" s="799" t="s">
        <v>21</v>
      </c>
      <c r="W7" s="800" t="s">
        <v>23</v>
      </c>
      <c r="X7" s="347" t="s">
        <v>19</v>
      </c>
      <c r="Y7" s="347" t="s">
        <v>20</v>
      </c>
      <c r="Z7" s="799" t="s">
        <v>21</v>
      </c>
      <c r="AA7" s="800" t="s">
        <v>23</v>
      </c>
      <c r="AB7" s="347" t="s">
        <v>19</v>
      </c>
      <c r="AC7" s="347" t="s">
        <v>20</v>
      </c>
      <c r="AD7" s="793" t="s">
        <v>21</v>
      </c>
      <c r="AE7" s="803" t="s">
        <v>23</v>
      </c>
      <c r="AF7" s="347" t="s">
        <v>19</v>
      </c>
      <c r="AG7" s="347" t="s">
        <v>20</v>
      </c>
      <c r="AH7" s="793" t="s">
        <v>21</v>
      </c>
      <c r="AI7" s="803" t="s">
        <v>23</v>
      </c>
      <c r="AJ7" s="347" t="s">
        <v>19</v>
      </c>
      <c r="AK7" s="347" t="s">
        <v>20</v>
      </c>
      <c r="AL7" s="793" t="s">
        <v>21</v>
      </c>
      <c r="AM7" s="795" t="s">
        <v>24</v>
      </c>
      <c r="AN7" s="771"/>
      <c r="AO7" s="773"/>
    </row>
    <row r="8" spans="1:41" ht="93" thickBot="1" x14ac:dyDescent="0.25">
      <c r="A8" s="779"/>
      <c r="B8" s="782"/>
      <c r="C8" s="785"/>
      <c r="D8" s="60" t="s">
        <v>25</v>
      </c>
      <c r="E8" s="61" t="s">
        <v>25</v>
      </c>
      <c r="F8" s="794"/>
      <c r="G8" s="810"/>
      <c r="H8" s="60" t="s">
        <v>25</v>
      </c>
      <c r="I8" s="61" t="s">
        <v>25</v>
      </c>
      <c r="J8" s="794"/>
      <c r="K8" s="801"/>
      <c r="L8" s="61" t="s">
        <v>25</v>
      </c>
      <c r="M8" s="61" t="s">
        <v>25</v>
      </c>
      <c r="N8" s="794"/>
      <c r="O8" s="801"/>
      <c r="P8" s="61" t="s">
        <v>25</v>
      </c>
      <c r="Q8" s="61" t="s">
        <v>25</v>
      </c>
      <c r="R8" s="794"/>
      <c r="S8" s="801"/>
      <c r="T8" s="61" t="s">
        <v>25</v>
      </c>
      <c r="U8" s="61" t="s">
        <v>25</v>
      </c>
      <c r="V8" s="794"/>
      <c r="W8" s="801"/>
      <c r="X8" s="61" t="s">
        <v>25</v>
      </c>
      <c r="Y8" s="61" t="s">
        <v>25</v>
      </c>
      <c r="Z8" s="794"/>
      <c r="AA8" s="801"/>
      <c r="AB8" s="61" t="s">
        <v>25</v>
      </c>
      <c r="AC8" s="61" t="s">
        <v>25</v>
      </c>
      <c r="AD8" s="794"/>
      <c r="AE8" s="801"/>
      <c r="AF8" s="61" t="s">
        <v>25</v>
      </c>
      <c r="AG8" s="61" t="s">
        <v>25</v>
      </c>
      <c r="AH8" s="794"/>
      <c r="AI8" s="801"/>
      <c r="AJ8" s="61" t="s">
        <v>25</v>
      </c>
      <c r="AK8" s="61" t="s">
        <v>25</v>
      </c>
      <c r="AL8" s="794"/>
      <c r="AM8" s="796"/>
      <c r="AN8" s="771"/>
      <c r="AO8" s="773"/>
    </row>
    <row r="9" spans="1:41" ht="15.75" x14ac:dyDescent="0.2">
      <c r="A9" s="62"/>
      <c r="B9" s="63"/>
      <c r="C9" s="64" t="s">
        <v>26</v>
      </c>
      <c r="D9" s="65"/>
      <c r="E9" s="65"/>
      <c r="F9" s="65"/>
      <c r="G9" s="66"/>
      <c r="H9" s="65"/>
      <c r="I9" s="65"/>
      <c r="J9" s="65"/>
      <c r="K9" s="65"/>
      <c r="L9" s="811"/>
      <c r="M9" s="811"/>
      <c r="N9" s="811"/>
      <c r="O9" s="811"/>
      <c r="P9" s="811"/>
      <c r="Q9" s="811"/>
      <c r="R9" s="811"/>
      <c r="S9" s="811"/>
      <c r="T9" s="811"/>
      <c r="U9" s="811"/>
      <c r="V9" s="811"/>
      <c r="W9" s="811"/>
      <c r="X9" s="811"/>
      <c r="Y9" s="811"/>
      <c r="Z9" s="811"/>
      <c r="AA9" s="811"/>
      <c r="AB9" s="562"/>
      <c r="AC9" s="562"/>
      <c r="AD9" s="562"/>
      <c r="AE9" s="562"/>
      <c r="AF9" s="562"/>
      <c r="AG9" s="562"/>
      <c r="AH9" s="562"/>
      <c r="AI9" s="562"/>
      <c r="AJ9" s="797"/>
      <c r="AK9" s="797"/>
      <c r="AL9" s="797"/>
      <c r="AM9" s="798"/>
      <c r="AN9" s="592"/>
      <c r="AO9" s="67"/>
    </row>
    <row r="10" spans="1:41" x14ac:dyDescent="0.2">
      <c r="A10" s="665" t="s">
        <v>485</v>
      </c>
      <c r="B10" s="307" t="s">
        <v>28</v>
      </c>
      <c r="C10" s="664" t="s">
        <v>29</v>
      </c>
      <c r="D10" s="100">
        <v>23</v>
      </c>
      <c r="E10" s="101">
        <v>35</v>
      </c>
      <c r="F10" s="102">
        <v>8</v>
      </c>
      <c r="G10" s="103" t="s">
        <v>30</v>
      </c>
      <c r="H10" s="100" t="s">
        <v>31</v>
      </c>
      <c r="I10" s="101" t="s">
        <v>31</v>
      </c>
      <c r="J10" s="102"/>
      <c r="K10" s="103"/>
      <c r="L10" s="100"/>
      <c r="M10" s="101"/>
      <c r="N10" s="102"/>
      <c r="O10" s="103"/>
      <c r="P10" s="100" t="s">
        <v>31</v>
      </c>
      <c r="Q10" s="101" t="s">
        <v>31</v>
      </c>
      <c r="R10" s="102"/>
      <c r="S10" s="103"/>
      <c r="T10" s="100" t="s">
        <v>31</v>
      </c>
      <c r="U10" s="101" t="s">
        <v>31</v>
      </c>
      <c r="V10" s="102"/>
      <c r="W10" s="104"/>
      <c r="X10" s="105" t="s">
        <v>31</v>
      </c>
      <c r="Y10" s="101" t="s">
        <v>31</v>
      </c>
      <c r="Z10" s="102"/>
      <c r="AA10" s="103"/>
      <c r="AB10" s="105" t="s">
        <v>31</v>
      </c>
      <c r="AC10" s="101" t="s">
        <v>31</v>
      </c>
      <c r="AD10" s="102"/>
      <c r="AE10" s="103"/>
      <c r="AF10" s="105" t="s">
        <v>31</v>
      </c>
      <c r="AG10" s="101" t="s">
        <v>31</v>
      </c>
      <c r="AH10" s="102"/>
      <c r="AI10" s="103"/>
      <c r="AJ10" s="71">
        <f t="shared" ref="AJ10:AJ44" si="0">SUM(D10,H10,L10,P10,T10,X10,AB10,AF10)</f>
        <v>23</v>
      </c>
      <c r="AK10" s="72">
        <f t="shared" ref="AK10:AK44" si="1">SUM(AG10,AC10,Y10,U10,Q10,,M10,I10,E10)</f>
        <v>35</v>
      </c>
      <c r="AL10" s="71">
        <f t="shared" ref="AL10:AL44" si="2">SUM(AH10,AD10,Z10,V10,R10,,N10,J10,F10)</f>
        <v>8</v>
      </c>
      <c r="AM10" s="106">
        <f t="shared" ref="AM10" si="3">SUM(AJ10,AK10)</f>
        <v>58</v>
      </c>
      <c r="AN10" s="68" t="s">
        <v>456</v>
      </c>
      <c r="AO10" s="668" t="s">
        <v>553</v>
      </c>
    </row>
    <row r="11" spans="1:41" x14ac:dyDescent="0.2">
      <c r="A11" s="683" t="s">
        <v>484</v>
      </c>
      <c r="B11" s="307" t="s">
        <v>28</v>
      </c>
      <c r="C11" s="682" t="s">
        <v>495</v>
      </c>
      <c r="D11" s="100"/>
      <c r="E11" s="101">
        <v>18</v>
      </c>
      <c r="F11" s="102">
        <v>3</v>
      </c>
      <c r="G11" s="103" t="s">
        <v>30</v>
      </c>
      <c r="H11" s="100"/>
      <c r="I11" s="101"/>
      <c r="J11" s="102"/>
      <c r="K11" s="103"/>
      <c r="L11" s="100"/>
      <c r="M11" s="101"/>
      <c r="N11" s="102"/>
      <c r="O11" s="103"/>
      <c r="P11" s="100"/>
      <c r="Q11" s="101"/>
      <c r="R11" s="102"/>
      <c r="S11" s="103"/>
      <c r="T11" s="100"/>
      <c r="U11" s="101"/>
      <c r="V11" s="102"/>
      <c r="W11" s="103"/>
      <c r="X11" s="100"/>
      <c r="Y11" s="101"/>
      <c r="Z11" s="102"/>
      <c r="AA11" s="103"/>
      <c r="AB11" s="100"/>
      <c r="AC11" s="101"/>
      <c r="AD11" s="102"/>
      <c r="AE11" s="103"/>
      <c r="AF11" s="100"/>
      <c r="AG11" s="101"/>
      <c r="AH11" s="102"/>
      <c r="AI11" s="103"/>
      <c r="AJ11" s="71">
        <f t="shared" si="0"/>
        <v>0</v>
      </c>
      <c r="AK11" s="72">
        <f t="shared" si="1"/>
        <v>18</v>
      </c>
      <c r="AL11" s="71">
        <f t="shared" si="2"/>
        <v>3</v>
      </c>
      <c r="AM11" s="106">
        <f t="shared" ref="AM11:AM50" si="4">SUM(AJ11,AK11)</f>
        <v>18</v>
      </c>
      <c r="AN11" s="692" t="s">
        <v>457</v>
      </c>
      <c r="AO11" s="670" t="s">
        <v>458</v>
      </c>
    </row>
    <row r="12" spans="1:41" x14ac:dyDescent="0.2">
      <c r="A12" s="653" t="s">
        <v>34</v>
      </c>
      <c r="B12" s="307" t="s">
        <v>28</v>
      </c>
      <c r="C12" s="559" t="s">
        <v>35</v>
      </c>
      <c r="D12" s="100"/>
      <c r="E12" s="101"/>
      <c r="F12" s="102"/>
      <c r="G12" s="103"/>
      <c r="H12" s="100">
        <v>8</v>
      </c>
      <c r="I12" s="101">
        <v>4</v>
      </c>
      <c r="J12" s="102">
        <v>2</v>
      </c>
      <c r="K12" s="103" t="s">
        <v>28</v>
      </c>
      <c r="L12" s="100"/>
      <c r="M12" s="101"/>
      <c r="N12" s="102"/>
      <c r="O12" s="103"/>
      <c r="P12" s="100"/>
      <c r="Q12" s="101"/>
      <c r="R12" s="102"/>
      <c r="S12" s="103"/>
      <c r="T12" s="100"/>
      <c r="U12" s="101"/>
      <c r="V12" s="102"/>
      <c r="W12" s="103"/>
      <c r="X12" s="100"/>
      <c r="Y12" s="101"/>
      <c r="Z12" s="102"/>
      <c r="AA12" s="103"/>
      <c r="AB12" s="100"/>
      <c r="AC12" s="101"/>
      <c r="AD12" s="102"/>
      <c r="AE12" s="103"/>
      <c r="AF12" s="100"/>
      <c r="AG12" s="101"/>
      <c r="AH12" s="102"/>
      <c r="AI12" s="103"/>
      <c r="AJ12" s="71">
        <f t="shared" si="0"/>
        <v>8</v>
      </c>
      <c r="AK12" s="72">
        <f t="shared" si="1"/>
        <v>4</v>
      </c>
      <c r="AL12" s="71">
        <f t="shared" si="2"/>
        <v>2</v>
      </c>
      <c r="AM12" s="106">
        <f t="shared" si="4"/>
        <v>12</v>
      </c>
      <c r="AN12" s="692" t="s">
        <v>285</v>
      </c>
      <c r="AO12" s="670" t="s">
        <v>459</v>
      </c>
    </row>
    <row r="13" spans="1:41" s="566" customFormat="1" x14ac:dyDescent="0.2">
      <c r="A13" s="685" t="s">
        <v>36</v>
      </c>
      <c r="B13" s="108" t="s">
        <v>28</v>
      </c>
      <c r="C13" s="732" t="s">
        <v>37</v>
      </c>
      <c r="D13" s="105">
        <v>18</v>
      </c>
      <c r="E13" s="101">
        <v>8</v>
      </c>
      <c r="F13" s="102">
        <v>5</v>
      </c>
      <c r="G13" s="104" t="s">
        <v>30</v>
      </c>
      <c r="H13" s="105"/>
      <c r="I13" s="101"/>
      <c r="J13" s="102"/>
      <c r="K13" s="104"/>
      <c r="L13" s="105"/>
      <c r="M13" s="101"/>
      <c r="N13" s="102"/>
      <c r="O13" s="104"/>
      <c r="P13" s="105"/>
      <c r="Q13" s="101"/>
      <c r="R13" s="102"/>
      <c r="S13" s="104"/>
      <c r="T13" s="105"/>
      <c r="U13" s="101"/>
      <c r="V13" s="102"/>
      <c r="W13" s="104"/>
      <c r="X13" s="105"/>
      <c r="Y13" s="101"/>
      <c r="Z13" s="102"/>
      <c r="AA13" s="104"/>
      <c r="AB13" s="105"/>
      <c r="AC13" s="101"/>
      <c r="AD13" s="102"/>
      <c r="AE13" s="103"/>
      <c r="AF13" s="100"/>
      <c r="AG13" s="101"/>
      <c r="AH13" s="102"/>
      <c r="AI13" s="104"/>
      <c r="AJ13" s="542">
        <f t="shared" si="0"/>
        <v>18</v>
      </c>
      <c r="AK13" s="72">
        <f t="shared" si="1"/>
        <v>8</v>
      </c>
      <c r="AL13" s="71">
        <f t="shared" si="2"/>
        <v>5</v>
      </c>
      <c r="AM13" s="106">
        <f t="shared" si="4"/>
        <v>26</v>
      </c>
      <c r="AN13" s="670" t="s">
        <v>496</v>
      </c>
      <c r="AO13" s="73" t="s">
        <v>288</v>
      </c>
    </row>
    <row r="14" spans="1:41" s="372" customFormat="1" ht="15.75" customHeight="1" x14ac:dyDescent="0.2">
      <c r="A14" s="399" t="s">
        <v>38</v>
      </c>
      <c r="B14" s="400" t="s">
        <v>28</v>
      </c>
      <c r="C14" s="401" t="s">
        <v>39</v>
      </c>
      <c r="D14" s="402"/>
      <c r="E14" s="402"/>
      <c r="F14" s="403"/>
      <c r="G14" s="404"/>
      <c r="H14" s="405"/>
      <c r="I14" s="402">
        <v>8</v>
      </c>
      <c r="J14" s="403">
        <v>2</v>
      </c>
      <c r="K14" s="406" t="s">
        <v>30</v>
      </c>
      <c r="L14" s="402"/>
      <c r="M14" s="402"/>
      <c r="N14" s="403"/>
      <c r="O14" s="407"/>
      <c r="P14" s="408"/>
      <c r="Q14" s="402"/>
      <c r="R14" s="403"/>
      <c r="S14" s="406"/>
      <c r="T14" s="402"/>
      <c r="U14" s="402"/>
      <c r="V14" s="409"/>
      <c r="W14" s="410"/>
      <c r="X14" s="405"/>
      <c r="Y14" s="402"/>
      <c r="Z14" s="409"/>
      <c r="AA14" s="411"/>
      <c r="AB14" s="405"/>
      <c r="AC14" s="402"/>
      <c r="AD14" s="409"/>
      <c r="AE14" s="411"/>
      <c r="AF14" s="405"/>
      <c r="AG14" s="402"/>
      <c r="AH14" s="409"/>
      <c r="AI14" s="411"/>
      <c r="AJ14" s="71">
        <f t="shared" si="0"/>
        <v>0</v>
      </c>
      <c r="AK14" s="72">
        <f t="shared" si="1"/>
        <v>8</v>
      </c>
      <c r="AL14" s="71">
        <f t="shared" si="2"/>
        <v>2</v>
      </c>
      <c r="AM14" s="106">
        <f t="shared" si="4"/>
        <v>8</v>
      </c>
      <c r="AN14" s="734" t="s">
        <v>40</v>
      </c>
      <c r="AO14" s="265" t="s">
        <v>41</v>
      </c>
    </row>
    <row r="15" spans="1:41" s="372" customFormat="1" ht="15.75" customHeight="1" x14ac:dyDescent="0.2">
      <c r="A15" s="412" t="s">
        <v>42</v>
      </c>
      <c r="B15" s="558" t="s">
        <v>28</v>
      </c>
      <c r="C15" s="413" t="s">
        <v>43</v>
      </c>
      <c r="D15" s="414"/>
      <c r="E15" s="414"/>
      <c r="F15" s="415"/>
      <c r="G15" s="416"/>
      <c r="H15" s="417"/>
      <c r="I15" s="414"/>
      <c r="J15" s="415"/>
      <c r="K15" s="418"/>
      <c r="L15" s="414"/>
      <c r="M15" s="414"/>
      <c r="N15" s="415"/>
      <c r="O15" s="419"/>
      <c r="P15" s="420"/>
      <c r="Q15" s="414">
        <v>8</v>
      </c>
      <c r="R15" s="415">
        <v>2</v>
      </c>
      <c r="S15" s="418" t="s">
        <v>30</v>
      </c>
      <c r="T15" s="414"/>
      <c r="U15" s="414"/>
      <c r="V15" s="421"/>
      <c r="W15" s="422"/>
      <c r="X15" s="423"/>
      <c r="Y15" s="414"/>
      <c r="Z15" s="421"/>
      <c r="AA15" s="424"/>
      <c r="AB15" s="423"/>
      <c r="AC15" s="414"/>
      <c r="AD15" s="421"/>
      <c r="AE15" s="424"/>
      <c r="AF15" s="423"/>
      <c r="AG15" s="414"/>
      <c r="AH15" s="421"/>
      <c r="AI15" s="424"/>
      <c r="AJ15" s="71">
        <f t="shared" si="0"/>
        <v>0</v>
      </c>
      <c r="AK15" s="72">
        <f t="shared" si="1"/>
        <v>8</v>
      </c>
      <c r="AL15" s="71">
        <f t="shared" si="2"/>
        <v>2</v>
      </c>
      <c r="AM15" s="106">
        <f t="shared" si="4"/>
        <v>8</v>
      </c>
      <c r="AN15" s="692" t="s">
        <v>40</v>
      </c>
      <c r="AO15" s="73" t="s">
        <v>41</v>
      </c>
    </row>
    <row r="16" spans="1:41" s="372" customFormat="1" ht="15.75" customHeight="1" x14ac:dyDescent="0.2">
      <c r="A16" s="412" t="s">
        <v>44</v>
      </c>
      <c r="B16" s="425" t="s">
        <v>28</v>
      </c>
      <c r="C16" s="413" t="s">
        <v>45</v>
      </c>
      <c r="D16" s="414"/>
      <c r="E16" s="414"/>
      <c r="F16" s="415"/>
      <c r="G16" s="416"/>
      <c r="H16" s="426"/>
      <c r="I16" s="420"/>
      <c r="J16" s="415"/>
      <c r="K16" s="418"/>
      <c r="L16" s="414"/>
      <c r="M16" s="414"/>
      <c r="N16" s="415"/>
      <c r="O16" s="419"/>
      <c r="P16" s="420"/>
      <c r="Q16" s="414"/>
      <c r="R16" s="415"/>
      <c r="S16" s="418"/>
      <c r="T16" s="414"/>
      <c r="U16" s="414">
        <v>16</v>
      </c>
      <c r="V16" s="421">
        <v>5</v>
      </c>
      <c r="W16" s="422" t="s">
        <v>30</v>
      </c>
      <c r="X16" s="423"/>
      <c r="Y16" s="414"/>
      <c r="Z16" s="421"/>
      <c r="AA16" s="424"/>
      <c r="AB16" s="423"/>
      <c r="AC16" s="414"/>
      <c r="AD16" s="421"/>
      <c r="AE16" s="424"/>
      <c r="AF16" s="423"/>
      <c r="AG16" s="414"/>
      <c r="AH16" s="421"/>
      <c r="AI16" s="424"/>
      <c r="AJ16" s="71">
        <f t="shared" si="0"/>
        <v>0</v>
      </c>
      <c r="AK16" s="72">
        <f t="shared" si="1"/>
        <v>16</v>
      </c>
      <c r="AL16" s="71">
        <f t="shared" si="2"/>
        <v>5</v>
      </c>
      <c r="AM16" s="106">
        <f t="shared" si="4"/>
        <v>16</v>
      </c>
      <c r="AN16" s="692" t="s">
        <v>46</v>
      </c>
      <c r="AO16" s="73" t="s">
        <v>47</v>
      </c>
    </row>
    <row r="17" spans="1:41" s="372" customFormat="1" ht="15.75" customHeight="1" x14ac:dyDescent="0.2">
      <c r="A17" s="412" t="s">
        <v>506</v>
      </c>
      <c r="B17" s="425" t="s">
        <v>28</v>
      </c>
      <c r="C17" s="427" t="s">
        <v>48</v>
      </c>
      <c r="D17" s="423"/>
      <c r="E17" s="414"/>
      <c r="F17" s="415"/>
      <c r="G17" s="416"/>
      <c r="H17" s="405"/>
      <c r="I17" s="414"/>
      <c r="J17" s="415"/>
      <c r="K17" s="418"/>
      <c r="L17" s="414"/>
      <c r="M17" s="414"/>
      <c r="N17" s="415"/>
      <c r="O17" s="419"/>
      <c r="P17" s="420"/>
      <c r="Q17" s="414"/>
      <c r="R17" s="415"/>
      <c r="S17" s="418"/>
      <c r="T17" s="414"/>
      <c r="U17" s="414"/>
      <c r="V17" s="421"/>
      <c r="W17" s="428"/>
      <c r="X17" s="420"/>
      <c r="Y17" s="414"/>
      <c r="Z17" s="421"/>
      <c r="AA17" s="424"/>
      <c r="AB17" s="420"/>
      <c r="AC17" s="414"/>
      <c r="AD17" s="421"/>
      <c r="AE17" s="424"/>
      <c r="AF17" s="420">
        <v>4</v>
      </c>
      <c r="AG17" s="414">
        <v>4</v>
      </c>
      <c r="AH17" s="421">
        <v>2</v>
      </c>
      <c r="AI17" s="424" t="s">
        <v>49</v>
      </c>
      <c r="AJ17" s="71">
        <f t="shared" si="0"/>
        <v>4</v>
      </c>
      <c r="AK17" s="72">
        <f t="shared" si="1"/>
        <v>4</v>
      </c>
      <c r="AL17" s="71">
        <f t="shared" si="2"/>
        <v>2</v>
      </c>
      <c r="AM17" s="106">
        <f t="shared" si="4"/>
        <v>8</v>
      </c>
      <c r="AN17" s="692" t="s">
        <v>50</v>
      </c>
      <c r="AO17" s="73" t="s">
        <v>51</v>
      </c>
    </row>
    <row r="18" spans="1:41" x14ac:dyDescent="0.2">
      <c r="A18" s="429" t="s">
        <v>52</v>
      </c>
      <c r="B18" s="425" t="s">
        <v>28</v>
      </c>
      <c r="C18" s="430" t="s">
        <v>53</v>
      </c>
      <c r="D18" s="593">
        <v>8</v>
      </c>
      <c r="E18" s="594">
        <v>4</v>
      </c>
      <c r="F18" s="595">
        <v>2</v>
      </c>
      <c r="G18" s="596" t="s">
        <v>28</v>
      </c>
      <c r="H18" s="593"/>
      <c r="I18" s="594"/>
      <c r="J18" s="595"/>
      <c r="K18" s="597"/>
      <c r="L18" s="594"/>
      <c r="M18" s="594"/>
      <c r="N18" s="595"/>
      <c r="O18" s="596"/>
      <c r="P18" s="593"/>
      <c r="Q18" s="594"/>
      <c r="R18" s="595"/>
      <c r="S18" s="597"/>
      <c r="T18" s="594"/>
      <c r="U18" s="594"/>
      <c r="V18" s="595"/>
      <c r="W18" s="596"/>
      <c r="X18" s="593"/>
      <c r="Y18" s="594"/>
      <c r="Z18" s="595"/>
      <c r="AA18" s="596"/>
      <c r="AB18" s="593"/>
      <c r="AC18" s="594"/>
      <c r="AD18" s="595"/>
      <c r="AE18" s="596"/>
      <c r="AF18" s="593"/>
      <c r="AG18" s="594"/>
      <c r="AH18" s="595"/>
      <c r="AI18" s="596"/>
      <c r="AJ18" s="71">
        <f t="shared" si="0"/>
        <v>8</v>
      </c>
      <c r="AK18" s="72">
        <f t="shared" si="1"/>
        <v>4</v>
      </c>
      <c r="AL18" s="71">
        <f t="shared" si="2"/>
        <v>2</v>
      </c>
      <c r="AM18" s="106">
        <f t="shared" si="4"/>
        <v>12</v>
      </c>
      <c r="AN18" s="692" t="s">
        <v>32</v>
      </c>
      <c r="AO18" s="73" t="s">
        <v>33</v>
      </c>
    </row>
    <row r="19" spans="1:41" x14ac:dyDescent="0.2">
      <c r="A19" s="429" t="s">
        <v>54</v>
      </c>
      <c r="B19" s="558" t="s">
        <v>28</v>
      </c>
      <c r="C19" s="430" t="s">
        <v>55</v>
      </c>
      <c r="D19" s="593"/>
      <c r="E19" s="594"/>
      <c r="F19" s="595"/>
      <c r="G19" s="596"/>
      <c r="H19" s="594">
        <v>8</v>
      </c>
      <c r="I19" s="594"/>
      <c r="J19" s="595">
        <v>2</v>
      </c>
      <c r="K19" s="596" t="s">
        <v>28</v>
      </c>
      <c r="L19" s="594"/>
      <c r="M19" s="594"/>
      <c r="N19" s="595"/>
      <c r="O19" s="596"/>
      <c r="P19" s="593"/>
      <c r="Q19" s="594"/>
      <c r="R19" s="595"/>
      <c r="S19" s="597"/>
      <c r="T19" s="594"/>
      <c r="U19" s="594"/>
      <c r="V19" s="595"/>
      <c r="W19" s="596"/>
      <c r="X19" s="593"/>
      <c r="Y19" s="594"/>
      <c r="Z19" s="595"/>
      <c r="AA19" s="596"/>
      <c r="AB19" s="593"/>
      <c r="AC19" s="594"/>
      <c r="AD19" s="595"/>
      <c r="AE19" s="596"/>
      <c r="AF19" s="593"/>
      <c r="AG19" s="594"/>
      <c r="AH19" s="595"/>
      <c r="AI19" s="596"/>
      <c r="AJ19" s="71">
        <f t="shared" si="0"/>
        <v>8</v>
      </c>
      <c r="AK19" s="72">
        <f t="shared" si="1"/>
        <v>0</v>
      </c>
      <c r="AL19" s="71">
        <f t="shared" si="2"/>
        <v>2</v>
      </c>
      <c r="AM19" s="106">
        <f t="shared" si="4"/>
        <v>8</v>
      </c>
      <c r="AN19" s="692" t="s">
        <v>32</v>
      </c>
      <c r="AO19" s="73" t="s">
        <v>460</v>
      </c>
    </row>
    <row r="20" spans="1:41" x14ac:dyDescent="0.2">
      <c r="A20" s="733" t="s">
        <v>56</v>
      </c>
      <c r="B20" s="558" t="s">
        <v>28</v>
      </c>
      <c r="C20" s="682" t="s">
        <v>57</v>
      </c>
      <c r="D20" s="650">
        <v>8</v>
      </c>
      <c r="E20" s="650"/>
      <c r="F20" s="651">
        <v>2</v>
      </c>
      <c r="G20" s="652" t="s">
        <v>30</v>
      </c>
      <c r="H20" s="650"/>
      <c r="I20" s="650"/>
      <c r="J20" s="651"/>
      <c r="K20" s="652"/>
      <c r="L20" s="650"/>
      <c r="M20" s="650"/>
      <c r="N20" s="651"/>
      <c r="O20" s="652"/>
      <c r="P20" s="650"/>
      <c r="Q20" s="650"/>
      <c r="R20" s="651"/>
      <c r="S20" s="651"/>
      <c r="T20" s="650"/>
      <c r="U20" s="650"/>
      <c r="V20" s="651"/>
      <c r="W20" s="652"/>
      <c r="X20" s="650"/>
      <c r="Y20" s="650"/>
      <c r="Z20" s="651"/>
      <c r="AA20" s="652"/>
      <c r="AB20" s="650"/>
      <c r="AC20" s="650"/>
      <c r="AD20" s="651"/>
      <c r="AE20" s="652"/>
      <c r="AF20" s="650"/>
      <c r="AG20" s="650"/>
      <c r="AH20" s="651"/>
      <c r="AI20" s="652"/>
      <c r="AJ20" s="71">
        <v>8</v>
      </c>
      <c r="AK20" s="72">
        <v>0</v>
      </c>
      <c r="AL20" s="71">
        <v>2</v>
      </c>
      <c r="AM20" s="106">
        <v>8</v>
      </c>
      <c r="AN20" s="692" t="s">
        <v>278</v>
      </c>
      <c r="AO20" s="670" t="s">
        <v>497</v>
      </c>
    </row>
    <row r="21" spans="1:41" x14ac:dyDescent="0.2">
      <c r="A21" s="107" t="s">
        <v>58</v>
      </c>
      <c r="B21" s="558" t="s">
        <v>28</v>
      </c>
      <c r="C21" s="394" t="s">
        <v>59</v>
      </c>
      <c r="D21" s="100" t="s">
        <v>31</v>
      </c>
      <c r="E21" s="101">
        <v>16</v>
      </c>
      <c r="F21" s="102">
        <v>3</v>
      </c>
      <c r="G21" s="103" t="s">
        <v>60</v>
      </c>
      <c r="H21" s="100"/>
      <c r="I21" s="101"/>
      <c r="J21" s="102"/>
      <c r="K21" s="103"/>
      <c r="L21" s="100"/>
      <c r="M21" s="101"/>
      <c r="N21" s="102"/>
      <c r="O21" s="103"/>
      <c r="P21" s="100"/>
      <c r="Q21" s="101"/>
      <c r="R21" s="102"/>
      <c r="S21" s="103"/>
      <c r="T21" s="100"/>
      <c r="U21" s="101"/>
      <c r="V21" s="102"/>
      <c r="W21" s="103"/>
      <c r="X21" s="100"/>
      <c r="Y21" s="101"/>
      <c r="Z21" s="102"/>
      <c r="AA21" s="103"/>
      <c r="AB21" s="100"/>
      <c r="AC21" s="101"/>
      <c r="AD21" s="102"/>
      <c r="AE21" s="103"/>
      <c r="AF21" s="100"/>
      <c r="AG21" s="101"/>
      <c r="AH21" s="102"/>
      <c r="AI21" s="103"/>
      <c r="AJ21" s="71">
        <f t="shared" si="0"/>
        <v>0</v>
      </c>
      <c r="AK21" s="72">
        <f t="shared" si="1"/>
        <v>16</v>
      </c>
      <c r="AL21" s="71">
        <f t="shared" si="2"/>
        <v>3</v>
      </c>
      <c r="AM21" s="106">
        <f t="shared" si="4"/>
        <v>16</v>
      </c>
      <c r="AN21" s="692" t="s">
        <v>185</v>
      </c>
      <c r="AO21" s="670" t="s">
        <v>461</v>
      </c>
    </row>
    <row r="22" spans="1:41" x14ac:dyDescent="0.2">
      <c r="A22" s="99" t="s">
        <v>61</v>
      </c>
      <c r="B22" s="108" t="s">
        <v>28</v>
      </c>
      <c r="C22" s="598" t="s">
        <v>62</v>
      </c>
      <c r="D22" s="109"/>
      <c r="E22" s="110"/>
      <c r="F22" s="111"/>
      <c r="G22" s="112"/>
      <c r="H22" s="109"/>
      <c r="I22" s="110">
        <v>16</v>
      </c>
      <c r="J22" s="111">
        <v>3</v>
      </c>
      <c r="K22" s="113" t="s">
        <v>60</v>
      </c>
      <c r="L22" s="110"/>
      <c r="M22" s="110"/>
      <c r="N22" s="111"/>
      <c r="O22" s="112"/>
      <c r="P22" s="109"/>
      <c r="Q22" s="110"/>
      <c r="R22" s="111"/>
      <c r="S22" s="113"/>
      <c r="T22" s="110"/>
      <c r="U22" s="110"/>
      <c r="V22" s="111"/>
      <c r="W22" s="114"/>
      <c r="X22" s="109"/>
      <c r="Y22" s="110"/>
      <c r="Z22" s="111"/>
      <c r="AA22" s="112"/>
      <c r="AB22" s="109"/>
      <c r="AC22" s="110"/>
      <c r="AD22" s="111"/>
      <c r="AE22" s="112"/>
      <c r="AF22" s="109"/>
      <c r="AG22" s="110"/>
      <c r="AH22" s="111"/>
      <c r="AI22" s="112"/>
      <c r="AJ22" s="71">
        <f t="shared" si="0"/>
        <v>0</v>
      </c>
      <c r="AK22" s="72">
        <f t="shared" si="1"/>
        <v>16</v>
      </c>
      <c r="AL22" s="71">
        <f t="shared" si="2"/>
        <v>3</v>
      </c>
      <c r="AM22" s="106">
        <f t="shared" si="4"/>
        <v>16</v>
      </c>
      <c r="AN22" s="692" t="s">
        <v>185</v>
      </c>
      <c r="AO22" s="670" t="s">
        <v>461</v>
      </c>
    </row>
    <row r="23" spans="1:41" x14ac:dyDescent="0.2">
      <c r="A23" s="99" t="s">
        <v>63</v>
      </c>
      <c r="B23" s="108" t="s">
        <v>28</v>
      </c>
      <c r="C23" s="598" t="s">
        <v>64</v>
      </c>
      <c r="D23" s="109"/>
      <c r="E23" s="110"/>
      <c r="F23" s="111"/>
      <c r="G23" s="112"/>
      <c r="H23" s="109"/>
      <c r="I23" s="110"/>
      <c r="J23" s="111"/>
      <c r="K23" s="113"/>
      <c r="L23" s="110"/>
      <c r="M23" s="110">
        <v>12</v>
      </c>
      <c r="N23" s="111">
        <v>2</v>
      </c>
      <c r="O23" s="112" t="s">
        <v>60</v>
      </c>
      <c r="P23" s="109"/>
      <c r="Q23" s="110"/>
      <c r="R23" s="111"/>
      <c r="S23" s="113"/>
      <c r="T23" s="110"/>
      <c r="U23" s="110"/>
      <c r="V23" s="111"/>
      <c r="W23" s="114"/>
      <c r="X23" s="109"/>
      <c r="Y23" s="110"/>
      <c r="Z23" s="111"/>
      <c r="AA23" s="112"/>
      <c r="AB23" s="109"/>
      <c r="AC23" s="110"/>
      <c r="AD23" s="111"/>
      <c r="AE23" s="112"/>
      <c r="AF23" s="109"/>
      <c r="AG23" s="110"/>
      <c r="AH23" s="111"/>
      <c r="AI23" s="112"/>
      <c r="AJ23" s="71">
        <f t="shared" si="0"/>
        <v>0</v>
      </c>
      <c r="AK23" s="72">
        <f t="shared" si="1"/>
        <v>12</v>
      </c>
      <c r="AL23" s="71">
        <f t="shared" si="2"/>
        <v>2</v>
      </c>
      <c r="AM23" s="106">
        <f t="shared" si="4"/>
        <v>12</v>
      </c>
      <c r="AN23" s="692" t="s">
        <v>185</v>
      </c>
      <c r="AO23" s="670" t="s">
        <v>461</v>
      </c>
    </row>
    <row r="24" spans="1:41" x14ac:dyDescent="0.2">
      <c r="A24" s="99" t="s">
        <v>65</v>
      </c>
      <c r="B24" s="108" t="s">
        <v>28</v>
      </c>
      <c r="C24" s="598" t="s">
        <v>66</v>
      </c>
      <c r="D24" s="109"/>
      <c r="E24" s="110"/>
      <c r="F24" s="111"/>
      <c r="G24" s="112"/>
      <c r="H24" s="109"/>
      <c r="I24" s="110"/>
      <c r="J24" s="111"/>
      <c r="K24" s="113"/>
      <c r="L24" s="110"/>
      <c r="M24" s="110"/>
      <c r="N24" s="111"/>
      <c r="O24" s="112"/>
      <c r="P24" s="109"/>
      <c r="Q24" s="110">
        <v>8</v>
      </c>
      <c r="R24" s="111">
        <v>2</v>
      </c>
      <c r="S24" s="113" t="s">
        <v>60</v>
      </c>
      <c r="T24" s="110"/>
      <c r="U24" s="110"/>
      <c r="V24" s="111"/>
      <c r="W24" s="114"/>
      <c r="X24" s="109"/>
      <c r="Y24" s="110"/>
      <c r="Z24" s="111"/>
      <c r="AA24" s="112"/>
      <c r="AB24" s="109"/>
      <c r="AC24" s="110"/>
      <c r="AD24" s="111"/>
      <c r="AE24" s="112"/>
      <c r="AF24" s="109"/>
      <c r="AG24" s="110"/>
      <c r="AH24" s="111"/>
      <c r="AI24" s="112"/>
      <c r="AJ24" s="71">
        <f t="shared" si="0"/>
        <v>0</v>
      </c>
      <c r="AK24" s="72">
        <f t="shared" si="1"/>
        <v>8</v>
      </c>
      <c r="AL24" s="71">
        <f t="shared" si="2"/>
        <v>2</v>
      </c>
      <c r="AM24" s="106">
        <f t="shared" si="4"/>
        <v>8</v>
      </c>
      <c r="AN24" s="692" t="s">
        <v>185</v>
      </c>
      <c r="AO24" s="670" t="s">
        <v>461</v>
      </c>
    </row>
    <row r="25" spans="1:41" x14ac:dyDescent="0.2">
      <c r="A25" s="99" t="s">
        <v>67</v>
      </c>
      <c r="B25" s="425" t="s">
        <v>28</v>
      </c>
      <c r="C25" s="559" t="s">
        <v>68</v>
      </c>
      <c r="D25" s="100" t="s">
        <v>31</v>
      </c>
      <c r="E25" s="101">
        <v>8</v>
      </c>
      <c r="F25" s="102">
        <v>2</v>
      </c>
      <c r="G25" s="103" t="s">
        <v>49</v>
      </c>
      <c r="H25" s="100"/>
      <c r="I25" s="101"/>
      <c r="J25" s="102"/>
      <c r="K25" s="103"/>
      <c r="L25" s="100"/>
      <c r="M25" s="101"/>
      <c r="N25" s="102"/>
      <c r="O25" s="103"/>
      <c r="P25" s="100"/>
      <c r="Q25" s="101"/>
      <c r="R25" s="102"/>
      <c r="S25" s="103"/>
      <c r="T25" s="100"/>
      <c r="U25" s="101"/>
      <c r="V25" s="102"/>
      <c r="W25" s="103"/>
      <c r="X25" s="100"/>
      <c r="Y25" s="101"/>
      <c r="Z25" s="102"/>
      <c r="AA25" s="103"/>
      <c r="AB25" s="100"/>
      <c r="AC25" s="101"/>
      <c r="AD25" s="102"/>
      <c r="AE25" s="103"/>
      <c r="AF25" s="100"/>
      <c r="AG25" s="101"/>
      <c r="AH25" s="102"/>
      <c r="AI25" s="103"/>
      <c r="AJ25" s="71">
        <f t="shared" si="0"/>
        <v>0</v>
      </c>
      <c r="AK25" s="72">
        <f t="shared" si="1"/>
        <v>8</v>
      </c>
      <c r="AL25" s="71">
        <f t="shared" si="2"/>
        <v>2</v>
      </c>
      <c r="AM25" s="106">
        <f t="shared" si="4"/>
        <v>8</v>
      </c>
      <c r="AN25" s="692" t="s">
        <v>462</v>
      </c>
      <c r="AO25" s="670" t="s">
        <v>463</v>
      </c>
    </row>
    <row r="26" spans="1:41" x14ac:dyDescent="0.2">
      <c r="A26" s="99" t="s">
        <v>69</v>
      </c>
      <c r="B26" s="108" t="s">
        <v>28</v>
      </c>
      <c r="C26" s="598" t="s">
        <v>70</v>
      </c>
      <c r="D26" s="109"/>
      <c r="E26" s="110"/>
      <c r="F26" s="111"/>
      <c r="G26" s="112"/>
      <c r="H26" s="109"/>
      <c r="I26" s="110">
        <v>8</v>
      </c>
      <c r="J26" s="111">
        <v>2</v>
      </c>
      <c r="K26" s="113" t="s">
        <v>49</v>
      </c>
      <c r="L26" s="110"/>
      <c r="M26" s="110"/>
      <c r="N26" s="111"/>
      <c r="O26" s="112"/>
      <c r="P26" s="109"/>
      <c r="Q26" s="110"/>
      <c r="R26" s="111"/>
      <c r="S26" s="113"/>
      <c r="T26" s="110"/>
      <c r="U26" s="110"/>
      <c r="V26" s="111"/>
      <c r="W26" s="114"/>
      <c r="X26" s="109"/>
      <c r="Y26" s="110"/>
      <c r="Z26" s="111"/>
      <c r="AA26" s="112"/>
      <c r="AB26" s="109"/>
      <c r="AC26" s="110"/>
      <c r="AD26" s="111"/>
      <c r="AE26" s="112"/>
      <c r="AF26" s="109"/>
      <c r="AG26" s="110"/>
      <c r="AH26" s="111"/>
      <c r="AI26" s="112"/>
      <c r="AJ26" s="71">
        <f t="shared" si="0"/>
        <v>0</v>
      </c>
      <c r="AK26" s="72">
        <f t="shared" si="1"/>
        <v>8</v>
      </c>
      <c r="AL26" s="71">
        <f t="shared" si="2"/>
        <v>2</v>
      </c>
      <c r="AM26" s="106">
        <f t="shared" si="4"/>
        <v>8</v>
      </c>
      <c r="AN26" s="692" t="s">
        <v>462</v>
      </c>
      <c r="AO26" s="670" t="s">
        <v>463</v>
      </c>
    </row>
    <row r="27" spans="1:41" x14ac:dyDescent="0.2">
      <c r="A27" s="99" t="s">
        <v>71</v>
      </c>
      <c r="B27" s="108" t="s">
        <v>28</v>
      </c>
      <c r="C27" s="598" t="s">
        <v>72</v>
      </c>
      <c r="D27" s="109"/>
      <c r="E27" s="110"/>
      <c r="F27" s="111"/>
      <c r="G27" s="112"/>
      <c r="H27" s="109"/>
      <c r="I27" s="110"/>
      <c r="J27" s="111"/>
      <c r="K27" s="113"/>
      <c r="L27" s="110"/>
      <c r="M27" s="110">
        <v>8</v>
      </c>
      <c r="N27" s="111">
        <v>2</v>
      </c>
      <c r="O27" s="112" t="s">
        <v>49</v>
      </c>
      <c r="P27" s="109"/>
      <c r="Q27" s="110"/>
      <c r="R27" s="111"/>
      <c r="S27" s="113"/>
      <c r="T27" s="110"/>
      <c r="U27" s="110"/>
      <c r="V27" s="111"/>
      <c r="W27" s="114"/>
      <c r="X27" s="109"/>
      <c r="Y27" s="110"/>
      <c r="Z27" s="111"/>
      <c r="AA27" s="112"/>
      <c r="AB27" s="109"/>
      <c r="AC27" s="110"/>
      <c r="AD27" s="111"/>
      <c r="AE27" s="112"/>
      <c r="AF27" s="109"/>
      <c r="AG27" s="110"/>
      <c r="AH27" s="111"/>
      <c r="AI27" s="112"/>
      <c r="AJ27" s="71">
        <f t="shared" si="0"/>
        <v>0</v>
      </c>
      <c r="AK27" s="72">
        <f t="shared" si="1"/>
        <v>8</v>
      </c>
      <c r="AL27" s="71">
        <f t="shared" si="2"/>
        <v>2</v>
      </c>
      <c r="AM27" s="106">
        <f t="shared" si="4"/>
        <v>8</v>
      </c>
      <c r="AN27" s="692" t="s">
        <v>462</v>
      </c>
      <c r="AO27" s="670" t="s">
        <v>463</v>
      </c>
    </row>
    <row r="28" spans="1:41" x14ac:dyDescent="0.2">
      <c r="A28" s="99" t="s">
        <v>73</v>
      </c>
      <c r="B28" s="108" t="s">
        <v>28</v>
      </c>
      <c r="C28" s="598" t="s">
        <v>74</v>
      </c>
      <c r="D28" s="109"/>
      <c r="E28" s="110"/>
      <c r="F28" s="111"/>
      <c r="G28" s="112"/>
      <c r="H28" s="109"/>
      <c r="I28" s="110"/>
      <c r="J28" s="111"/>
      <c r="K28" s="113"/>
      <c r="L28" s="110"/>
      <c r="M28" s="110"/>
      <c r="N28" s="111"/>
      <c r="O28" s="112"/>
      <c r="P28" s="109"/>
      <c r="Q28" s="110">
        <v>8</v>
      </c>
      <c r="R28" s="111">
        <v>2</v>
      </c>
      <c r="S28" s="113" t="s">
        <v>49</v>
      </c>
      <c r="T28" s="110"/>
      <c r="U28" s="110"/>
      <c r="V28" s="111"/>
      <c r="W28" s="114"/>
      <c r="X28" s="109"/>
      <c r="Y28" s="110"/>
      <c r="Z28" s="111"/>
      <c r="AA28" s="112"/>
      <c r="AB28" s="109"/>
      <c r="AC28" s="110"/>
      <c r="AD28" s="111"/>
      <c r="AE28" s="112"/>
      <c r="AF28" s="109"/>
      <c r="AG28" s="110"/>
      <c r="AH28" s="111"/>
      <c r="AI28" s="112"/>
      <c r="AJ28" s="71">
        <f t="shared" si="0"/>
        <v>0</v>
      </c>
      <c r="AK28" s="72">
        <f t="shared" si="1"/>
        <v>8</v>
      </c>
      <c r="AL28" s="71">
        <f t="shared" si="2"/>
        <v>2</v>
      </c>
      <c r="AM28" s="106">
        <f t="shared" si="4"/>
        <v>8</v>
      </c>
      <c r="AN28" s="692" t="s">
        <v>462</v>
      </c>
      <c r="AO28" s="670" t="s">
        <v>463</v>
      </c>
    </row>
    <row r="29" spans="1:41" x14ac:dyDescent="0.2">
      <c r="A29" s="99" t="s">
        <v>75</v>
      </c>
      <c r="B29" s="108" t="s">
        <v>28</v>
      </c>
      <c r="C29" s="598" t="s">
        <v>76</v>
      </c>
      <c r="D29" s="109"/>
      <c r="E29" s="110"/>
      <c r="F29" s="111"/>
      <c r="G29" s="112"/>
      <c r="H29" s="109"/>
      <c r="I29" s="110"/>
      <c r="J29" s="111"/>
      <c r="K29" s="113"/>
      <c r="L29" s="110"/>
      <c r="M29" s="110"/>
      <c r="N29" s="111"/>
      <c r="O29" s="112"/>
      <c r="P29" s="109"/>
      <c r="Q29" s="110"/>
      <c r="R29" s="111"/>
      <c r="S29" s="113"/>
      <c r="T29" s="110"/>
      <c r="U29" s="110">
        <v>8</v>
      </c>
      <c r="V29" s="111">
        <v>2</v>
      </c>
      <c r="W29" s="114" t="s">
        <v>49</v>
      </c>
      <c r="X29" s="109"/>
      <c r="Y29" s="110"/>
      <c r="Z29" s="111"/>
      <c r="AA29" s="112"/>
      <c r="AB29" s="109"/>
      <c r="AC29" s="110"/>
      <c r="AD29" s="111"/>
      <c r="AE29" s="112"/>
      <c r="AF29" s="109"/>
      <c r="AG29" s="110"/>
      <c r="AH29" s="111"/>
      <c r="AI29" s="112"/>
      <c r="AJ29" s="71">
        <f t="shared" si="0"/>
        <v>0</v>
      </c>
      <c r="AK29" s="72">
        <f t="shared" si="1"/>
        <v>8</v>
      </c>
      <c r="AL29" s="71">
        <f t="shared" si="2"/>
        <v>2</v>
      </c>
      <c r="AM29" s="106">
        <f t="shared" si="4"/>
        <v>8</v>
      </c>
      <c r="AN29" s="692" t="s">
        <v>462</v>
      </c>
      <c r="AO29" s="670" t="s">
        <v>463</v>
      </c>
    </row>
    <row r="30" spans="1:41" x14ac:dyDescent="0.2">
      <c r="A30" s="99" t="s">
        <v>77</v>
      </c>
      <c r="B30" s="558" t="s">
        <v>28</v>
      </c>
      <c r="C30" s="598" t="s">
        <v>78</v>
      </c>
      <c r="D30" s="109"/>
      <c r="E30" s="110"/>
      <c r="F30" s="111"/>
      <c r="G30" s="112"/>
      <c r="H30" s="109"/>
      <c r="I30" s="110"/>
      <c r="J30" s="111"/>
      <c r="K30" s="113"/>
      <c r="L30" s="110"/>
      <c r="M30" s="110"/>
      <c r="N30" s="111"/>
      <c r="O30" s="112"/>
      <c r="P30" s="109"/>
      <c r="Q30" s="110"/>
      <c r="R30" s="111"/>
      <c r="S30" s="113"/>
      <c r="T30" s="110"/>
      <c r="U30" s="110"/>
      <c r="V30" s="115"/>
      <c r="W30" s="114"/>
      <c r="X30" s="109"/>
      <c r="Y30" s="110">
        <v>8</v>
      </c>
      <c r="Z30" s="111">
        <v>2</v>
      </c>
      <c r="AA30" s="112" t="s">
        <v>49</v>
      </c>
      <c r="AB30" s="109"/>
      <c r="AC30" s="110"/>
      <c r="AD30" s="111"/>
      <c r="AE30" s="112"/>
      <c r="AF30" s="109"/>
      <c r="AG30" s="110"/>
      <c r="AH30" s="111"/>
      <c r="AI30" s="112"/>
      <c r="AJ30" s="71">
        <f t="shared" si="0"/>
        <v>0</v>
      </c>
      <c r="AK30" s="72">
        <f t="shared" si="1"/>
        <v>8</v>
      </c>
      <c r="AL30" s="71">
        <f t="shared" si="2"/>
        <v>2</v>
      </c>
      <c r="AM30" s="106">
        <f t="shared" si="4"/>
        <v>8</v>
      </c>
      <c r="AN30" s="692" t="s">
        <v>462</v>
      </c>
      <c r="AO30" s="670" t="s">
        <v>464</v>
      </c>
    </row>
    <row r="31" spans="1:41" x14ac:dyDescent="0.2">
      <c r="A31" s="99" t="s">
        <v>81</v>
      </c>
      <c r="B31" s="558" t="s">
        <v>28</v>
      </c>
      <c r="C31" s="559" t="s">
        <v>82</v>
      </c>
      <c r="D31" s="109"/>
      <c r="E31" s="110"/>
      <c r="F31" s="111"/>
      <c r="G31" s="112"/>
      <c r="H31" s="109"/>
      <c r="I31" s="110"/>
      <c r="J31" s="111"/>
      <c r="K31" s="113"/>
      <c r="L31" s="110"/>
      <c r="M31" s="110"/>
      <c r="N31" s="111"/>
      <c r="O31" s="112"/>
      <c r="P31" s="109"/>
      <c r="Q31" s="110"/>
      <c r="R31" s="111"/>
      <c r="S31" s="113"/>
      <c r="T31" s="110"/>
      <c r="U31" s="110"/>
      <c r="V31" s="115"/>
      <c r="W31" s="114"/>
      <c r="X31" s="109"/>
      <c r="Y31" s="110"/>
      <c r="Z31" s="111"/>
      <c r="AA31" s="112"/>
      <c r="AB31" s="109"/>
      <c r="AC31" s="110">
        <v>8</v>
      </c>
      <c r="AD31" s="111">
        <v>2</v>
      </c>
      <c r="AE31" s="112" t="s">
        <v>49</v>
      </c>
      <c r="AF31" s="109"/>
      <c r="AG31" s="110"/>
      <c r="AH31" s="111"/>
      <c r="AI31" s="112"/>
      <c r="AJ31" s="71">
        <f t="shared" si="0"/>
        <v>0</v>
      </c>
      <c r="AK31" s="72">
        <f t="shared" si="1"/>
        <v>8</v>
      </c>
      <c r="AL31" s="71">
        <f t="shared" si="2"/>
        <v>2</v>
      </c>
      <c r="AM31" s="106">
        <f t="shared" si="4"/>
        <v>8</v>
      </c>
      <c r="AN31" s="692" t="s">
        <v>462</v>
      </c>
      <c r="AO31" s="670" t="s">
        <v>464</v>
      </c>
    </row>
    <row r="32" spans="1:41" ht="16.5" customHeight="1" x14ac:dyDescent="0.2">
      <c r="A32" s="99" t="s">
        <v>83</v>
      </c>
      <c r="B32" s="558" t="s">
        <v>28</v>
      </c>
      <c r="C32" s="559" t="s">
        <v>84</v>
      </c>
      <c r="D32" s="109"/>
      <c r="E32" s="110"/>
      <c r="F32" s="111"/>
      <c r="G32" s="112"/>
      <c r="H32" s="109"/>
      <c r="I32" s="110"/>
      <c r="J32" s="111"/>
      <c r="K32" s="113"/>
      <c r="L32" s="110"/>
      <c r="M32" s="110"/>
      <c r="N32" s="111"/>
      <c r="O32" s="112"/>
      <c r="P32" s="109"/>
      <c r="Q32" s="110"/>
      <c r="R32" s="111"/>
      <c r="S32" s="113"/>
      <c r="T32" s="110"/>
      <c r="U32" s="110"/>
      <c r="V32" s="115"/>
      <c r="W32" s="114"/>
      <c r="X32" s="109"/>
      <c r="Y32" s="110"/>
      <c r="Z32" s="111"/>
      <c r="AA32" s="112"/>
      <c r="AB32" s="109"/>
      <c r="AC32" s="110"/>
      <c r="AD32" s="111"/>
      <c r="AE32" s="112"/>
      <c r="AF32" s="109"/>
      <c r="AG32" s="110">
        <v>8</v>
      </c>
      <c r="AH32" s="111">
        <v>2</v>
      </c>
      <c r="AI32" s="112" t="s">
        <v>49</v>
      </c>
      <c r="AJ32" s="71">
        <f t="shared" si="0"/>
        <v>0</v>
      </c>
      <c r="AK32" s="72">
        <f t="shared" si="1"/>
        <v>8</v>
      </c>
      <c r="AL32" s="71">
        <f t="shared" si="2"/>
        <v>2</v>
      </c>
      <c r="AM32" s="106">
        <f t="shared" si="4"/>
        <v>8</v>
      </c>
      <c r="AN32" s="692" t="s">
        <v>462</v>
      </c>
      <c r="AO32" s="670" t="s">
        <v>464</v>
      </c>
    </row>
    <row r="33" spans="1:41" ht="16.5" customHeight="1" x14ac:dyDescent="0.2">
      <c r="A33" s="683" t="s">
        <v>85</v>
      </c>
      <c r="B33" s="558" t="s">
        <v>28</v>
      </c>
      <c r="C33" s="732" t="s">
        <v>86</v>
      </c>
      <c r="D33" s="543"/>
      <c r="E33" s="110"/>
      <c r="F33" s="111"/>
      <c r="G33" s="112"/>
      <c r="H33" s="109"/>
      <c r="I33" s="110"/>
      <c r="J33" s="111"/>
      <c r="K33" s="113"/>
      <c r="L33" s="110">
        <v>8</v>
      </c>
      <c r="M33" s="110">
        <v>8</v>
      </c>
      <c r="N33" s="111">
        <v>4</v>
      </c>
      <c r="O33" s="112" t="s">
        <v>30</v>
      </c>
      <c r="P33" s="109"/>
      <c r="Q33" s="110"/>
      <c r="R33" s="111"/>
      <c r="S33" s="113"/>
      <c r="T33" s="110"/>
      <c r="U33" s="110"/>
      <c r="V33" s="115"/>
      <c r="W33" s="114"/>
      <c r="X33" s="109"/>
      <c r="Y33" s="110"/>
      <c r="Z33" s="111"/>
      <c r="AA33" s="112"/>
      <c r="AB33" s="109"/>
      <c r="AC33" s="110"/>
      <c r="AD33" s="111"/>
      <c r="AE33" s="112"/>
      <c r="AF33" s="109"/>
      <c r="AG33" s="110"/>
      <c r="AH33" s="111"/>
      <c r="AI33" s="112"/>
      <c r="AJ33" s="71">
        <f t="shared" si="0"/>
        <v>8</v>
      </c>
      <c r="AK33" s="72">
        <f t="shared" si="1"/>
        <v>8</v>
      </c>
      <c r="AL33" s="71">
        <f t="shared" si="2"/>
        <v>4</v>
      </c>
      <c r="AM33" s="106">
        <f t="shared" si="4"/>
        <v>16</v>
      </c>
      <c r="AN33" s="670" t="s">
        <v>496</v>
      </c>
      <c r="AO33" s="670" t="s">
        <v>288</v>
      </c>
    </row>
    <row r="34" spans="1:41" ht="16.5" customHeight="1" x14ac:dyDescent="0.2">
      <c r="A34" s="683" t="s">
        <v>87</v>
      </c>
      <c r="B34" s="558" t="s">
        <v>28</v>
      </c>
      <c r="C34" s="682" t="s">
        <v>88</v>
      </c>
      <c r="D34" s="109"/>
      <c r="E34" s="110">
        <v>12</v>
      </c>
      <c r="F34" s="111">
        <v>2</v>
      </c>
      <c r="G34" s="112" t="s">
        <v>49</v>
      </c>
      <c r="H34" s="109"/>
      <c r="I34" s="110"/>
      <c r="J34" s="111"/>
      <c r="K34" s="113"/>
      <c r="L34" s="110"/>
      <c r="M34" s="110"/>
      <c r="N34" s="111"/>
      <c r="O34" s="112"/>
      <c r="P34" s="109"/>
      <c r="Q34" s="110"/>
      <c r="R34" s="111"/>
      <c r="S34" s="113"/>
      <c r="T34" s="110"/>
      <c r="U34" s="110"/>
      <c r="V34" s="115"/>
      <c r="W34" s="114"/>
      <c r="X34" s="109"/>
      <c r="Y34" s="110"/>
      <c r="Z34" s="111"/>
      <c r="AA34" s="112"/>
      <c r="AB34" s="109"/>
      <c r="AC34" s="110"/>
      <c r="AD34" s="111"/>
      <c r="AE34" s="112"/>
      <c r="AF34" s="109"/>
      <c r="AG34" s="110"/>
      <c r="AH34" s="111"/>
      <c r="AI34" s="112"/>
      <c r="AJ34" s="71">
        <f t="shared" si="0"/>
        <v>0</v>
      </c>
      <c r="AK34" s="72">
        <f t="shared" si="1"/>
        <v>12</v>
      </c>
      <c r="AL34" s="71">
        <f t="shared" si="2"/>
        <v>2</v>
      </c>
      <c r="AM34" s="106">
        <f t="shared" si="4"/>
        <v>12</v>
      </c>
      <c r="AN34" s="692" t="s">
        <v>222</v>
      </c>
      <c r="AO34" s="670" t="s">
        <v>465</v>
      </c>
    </row>
    <row r="35" spans="1:41" ht="16.5" customHeight="1" x14ac:dyDescent="0.2">
      <c r="A35" s="683" t="s">
        <v>89</v>
      </c>
      <c r="B35" s="558" t="s">
        <v>28</v>
      </c>
      <c r="C35" s="682" t="s">
        <v>90</v>
      </c>
      <c r="D35" s="109"/>
      <c r="E35" s="110"/>
      <c r="F35" s="111"/>
      <c r="G35" s="112"/>
      <c r="H35" s="109"/>
      <c r="I35" s="110">
        <v>16</v>
      </c>
      <c r="J35" s="111">
        <v>2</v>
      </c>
      <c r="K35" s="113" t="s">
        <v>49</v>
      </c>
      <c r="L35" s="110"/>
      <c r="M35" s="110"/>
      <c r="N35" s="111"/>
      <c r="O35" s="112"/>
      <c r="P35" s="109"/>
      <c r="Q35" s="110"/>
      <c r="R35" s="111"/>
      <c r="S35" s="113"/>
      <c r="T35" s="110"/>
      <c r="U35" s="110"/>
      <c r="V35" s="115"/>
      <c r="W35" s="114"/>
      <c r="X35" s="109"/>
      <c r="Y35" s="110"/>
      <c r="Z35" s="111"/>
      <c r="AA35" s="112"/>
      <c r="AB35" s="109"/>
      <c r="AC35" s="110"/>
      <c r="AD35" s="111"/>
      <c r="AE35" s="112"/>
      <c r="AF35" s="109"/>
      <c r="AG35" s="110"/>
      <c r="AH35" s="111"/>
      <c r="AI35" s="112"/>
      <c r="AJ35" s="71">
        <f t="shared" si="0"/>
        <v>0</v>
      </c>
      <c r="AK35" s="72">
        <f t="shared" si="1"/>
        <v>16</v>
      </c>
      <c r="AL35" s="71">
        <f t="shared" si="2"/>
        <v>2</v>
      </c>
      <c r="AM35" s="106">
        <f t="shared" si="4"/>
        <v>16</v>
      </c>
      <c r="AN35" s="692" t="s">
        <v>222</v>
      </c>
      <c r="AO35" s="670" t="s">
        <v>465</v>
      </c>
    </row>
    <row r="36" spans="1:41" ht="16.5" customHeight="1" x14ac:dyDescent="0.2">
      <c r="A36" s="683" t="s">
        <v>91</v>
      </c>
      <c r="B36" s="558" t="s">
        <v>28</v>
      </c>
      <c r="C36" s="682" t="s">
        <v>92</v>
      </c>
      <c r="D36" s="109"/>
      <c r="E36" s="110"/>
      <c r="F36" s="111"/>
      <c r="G36" s="112"/>
      <c r="H36" s="109"/>
      <c r="I36" s="110"/>
      <c r="J36" s="111"/>
      <c r="K36" s="113"/>
      <c r="L36" s="110"/>
      <c r="M36" s="110">
        <v>8</v>
      </c>
      <c r="N36" s="111">
        <v>2</v>
      </c>
      <c r="O36" s="112" t="s">
        <v>49</v>
      </c>
      <c r="P36" s="109"/>
      <c r="Q36" s="110"/>
      <c r="R36" s="111"/>
      <c r="S36" s="113"/>
      <c r="T36" s="110"/>
      <c r="U36" s="110"/>
      <c r="V36" s="115"/>
      <c r="W36" s="114"/>
      <c r="X36" s="109"/>
      <c r="Y36" s="110"/>
      <c r="Z36" s="111"/>
      <c r="AA36" s="112"/>
      <c r="AB36" s="109"/>
      <c r="AC36" s="110"/>
      <c r="AD36" s="111"/>
      <c r="AE36" s="112"/>
      <c r="AF36" s="109"/>
      <c r="AG36" s="110"/>
      <c r="AH36" s="111"/>
      <c r="AI36" s="112"/>
      <c r="AJ36" s="71">
        <f t="shared" si="0"/>
        <v>0</v>
      </c>
      <c r="AK36" s="72">
        <f t="shared" si="1"/>
        <v>8</v>
      </c>
      <c r="AL36" s="71">
        <f t="shared" si="2"/>
        <v>2</v>
      </c>
      <c r="AM36" s="106">
        <f t="shared" si="4"/>
        <v>8</v>
      </c>
      <c r="AN36" s="692" t="s">
        <v>222</v>
      </c>
      <c r="AO36" s="670" t="s">
        <v>465</v>
      </c>
    </row>
    <row r="37" spans="1:41" ht="16.5" customHeight="1" x14ac:dyDescent="0.2">
      <c r="A37" s="683" t="s">
        <v>93</v>
      </c>
      <c r="B37" s="558" t="s">
        <v>28</v>
      </c>
      <c r="C37" s="682" t="s">
        <v>94</v>
      </c>
      <c r="D37" s="109"/>
      <c r="E37" s="110"/>
      <c r="F37" s="111"/>
      <c r="G37" s="112"/>
      <c r="H37" s="109"/>
      <c r="I37" s="110"/>
      <c r="J37" s="111"/>
      <c r="K37" s="113"/>
      <c r="L37" s="110"/>
      <c r="M37" s="110"/>
      <c r="N37" s="111"/>
      <c r="O37" s="112"/>
      <c r="P37" s="109"/>
      <c r="Q37" s="110">
        <v>8</v>
      </c>
      <c r="R37" s="111">
        <v>2</v>
      </c>
      <c r="S37" s="113" t="s">
        <v>49</v>
      </c>
      <c r="T37" s="110"/>
      <c r="U37" s="110"/>
      <c r="V37" s="115"/>
      <c r="W37" s="114"/>
      <c r="X37" s="109"/>
      <c r="Y37" s="110"/>
      <c r="Z37" s="111"/>
      <c r="AA37" s="112"/>
      <c r="AB37" s="109"/>
      <c r="AC37" s="110"/>
      <c r="AD37" s="111"/>
      <c r="AE37" s="112"/>
      <c r="AF37" s="109"/>
      <c r="AG37" s="110"/>
      <c r="AH37" s="111"/>
      <c r="AI37" s="112"/>
      <c r="AJ37" s="71">
        <f t="shared" si="0"/>
        <v>0</v>
      </c>
      <c r="AK37" s="72">
        <f t="shared" si="1"/>
        <v>8</v>
      </c>
      <c r="AL37" s="71">
        <f t="shared" si="2"/>
        <v>2</v>
      </c>
      <c r="AM37" s="106">
        <f t="shared" si="4"/>
        <v>8</v>
      </c>
      <c r="AN37" s="692" t="s">
        <v>222</v>
      </c>
      <c r="AO37" s="670" t="s">
        <v>465</v>
      </c>
    </row>
    <row r="38" spans="1:41" x14ac:dyDescent="0.2">
      <c r="A38" s="683" t="s">
        <v>95</v>
      </c>
      <c r="B38" s="558" t="s">
        <v>28</v>
      </c>
      <c r="C38" s="682" t="s">
        <v>96</v>
      </c>
      <c r="D38" s="109"/>
      <c r="E38" s="110"/>
      <c r="F38" s="111"/>
      <c r="G38" s="112"/>
      <c r="H38" s="109"/>
      <c r="I38" s="110"/>
      <c r="J38" s="111"/>
      <c r="K38" s="113"/>
      <c r="L38" s="110"/>
      <c r="M38" s="110"/>
      <c r="N38" s="111"/>
      <c r="O38" s="112"/>
      <c r="P38" s="109"/>
      <c r="Q38" s="110"/>
      <c r="R38" s="111"/>
      <c r="S38" s="113"/>
      <c r="T38" s="110"/>
      <c r="U38" s="110">
        <v>8</v>
      </c>
      <c r="V38" s="115">
        <v>2</v>
      </c>
      <c r="W38" s="114" t="s">
        <v>49</v>
      </c>
      <c r="X38" s="109"/>
      <c r="Y38" s="110"/>
      <c r="Z38" s="111"/>
      <c r="AA38" s="112"/>
      <c r="AB38" s="109"/>
      <c r="AC38" s="110"/>
      <c r="AD38" s="111"/>
      <c r="AE38" s="112"/>
      <c r="AF38" s="109"/>
      <c r="AG38" s="110"/>
      <c r="AH38" s="111"/>
      <c r="AI38" s="112"/>
      <c r="AJ38" s="71">
        <f t="shared" si="0"/>
        <v>0</v>
      </c>
      <c r="AK38" s="72">
        <f t="shared" si="1"/>
        <v>8</v>
      </c>
      <c r="AL38" s="71">
        <f t="shared" si="2"/>
        <v>2</v>
      </c>
      <c r="AM38" s="106">
        <f t="shared" si="4"/>
        <v>8</v>
      </c>
      <c r="AN38" s="692" t="s">
        <v>222</v>
      </c>
      <c r="AO38" s="670" t="s">
        <v>465</v>
      </c>
    </row>
    <row r="39" spans="1:41" x14ac:dyDescent="0.2">
      <c r="A39" s="683" t="s">
        <v>97</v>
      </c>
      <c r="B39" s="558" t="s">
        <v>28</v>
      </c>
      <c r="C39" s="682" t="s">
        <v>98</v>
      </c>
      <c r="D39" s="527"/>
      <c r="E39" s="396"/>
      <c r="F39" s="464"/>
      <c r="G39" s="526"/>
      <c r="H39" s="527"/>
      <c r="I39" s="396"/>
      <c r="J39" s="464"/>
      <c r="K39" s="528"/>
      <c r="L39" s="396"/>
      <c r="M39" s="396"/>
      <c r="N39" s="464"/>
      <c r="O39" s="526"/>
      <c r="P39" s="527"/>
      <c r="Q39" s="396"/>
      <c r="R39" s="464"/>
      <c r="S39" s="528"/>
      <c r="T39" s="396"/>
      <c r="U39" s="396"/>
      <c r="V39" s="439"/>
      <c r="W39" s="526"/>
      <c r="X39" s="527"/>
      <c r="Y39" s="396">
        <v>8</v>
      </c>
      <c r="Z39" s="464">
        <v>2</v>
      </c>
      <c r="AA39" s="526" t="s">
        <v>49</v>
      </c>
      <c r="AB39" s="527"/>
      <c r="AC39" s="396"/>
      <c r="AD39" s="464"/>
      <c r="AE39" s="526"/>
      <c r="AF39" s="527"/>
      <c r="AG39" s="396"/>
      <c r="AH39" s="464"/>
      <c r="AI39" s="526"/>
      <c r="AJ39" s="71">
        <f t="shared" si="0"/>
        <v>0</v>
      </c>
      <c r="AK39" s="72">
        <f t="shared" si="1"/>
        <v>8</v>
      </c>
      <c r="AL39" s="71">
        <f t="shared" si="2"/>
        <v>2</v>
      </c>
      <c r="AM39" s="106">
        <f t="shared" si="4"/>
        <v>8</v>
      </c>
      <c r="AN39" s="692" t="s">
        <v>222</v>
      </c>
      <c r="AO39" s="670" t="s">
        <v>465</v>
      </c>
    </row>
    <row r="40" spans="1:41" x14ac:dyDescent="0.2">
      <c r="A40" s="683" t="s">
        <v>99</v>
      </c>
      <c r="B40" s="558" t="s">
        <v>28</v>
      </c>
      <c r="C40" s="682" t="s">
        <v>100</v>
      </c>
      <c r="D40" s="527"/>
      <c r="E40" s="396"/>
      <c r="F40" s="464"/>
      <c r="G40" s="526"/>
      <c r="H40" s="527"/>
      <c r="I40" s="396"/>
      <c r="J40" s="464"/>
      <c r="K40" s="528"/>
      <c r="L40" s="396"/>
      <c r="M40" s="396"/>
      <c r="N40" s="464"/>
      <c r="O40" s="526"/>
      <c r="P40" s="527"/>
      <c r="Q40" s="396"/>
      <c r="R40" s="464"/>
      <c r="S40" s="528"/>
      <c r="T40" s="396"/>
      <c r="U40" s="396"/>
      <c r="V40" s="439"/>
      <c r="W40" s="440"/>
      <c r="X40" s="527"/>
      <c r="Y40" s="396"/>
      <c r="Z40" s="464"/>
      <c r="AA40" s="526"/>
      <c r="AB40" s="527"/>
      <c r="AC40" s="396"/>
      <c r="AD40" s="464"/>
      <c r="AE40" s="526"/>
      <c r="AF40" s="527"/>
      <c r="AG40" s="110">
        <v>8</v>
      </c>
      <c r="AH40" s="111">
        <v>2</v>
      </c>
      <c r="AI40" s="112" t="s">
        <v>49</v>
      </c>
      <c r="AJ40" s="71">
        <f t="shared" si="0"/>
        <v>0</v>
      </c>
      <c r="AK40" s="72">
        <f>SUM(AG40,AC40,Y40,U40,Q40,,M40,I40,E40)</f>
        <v>8</v>
      </c>
      <c r="AL40" s="71">
        <f>SUM(AH40,AD40,Z40,V40,R40,,N40,J40,F40)</f>
        <v>2</v>
      </c>
      <c r="AM40" s="106">
        <f t="shared" si="4"/>
        <v>8</v>
      </c>
      <c r="AN40" s="692" t="s">
        <v>222</v>
      </c>
      <c r="AO40" s="670" t="s">
        <v>465</v>
      </c>
    </row>
    <row r="41" spans="1:41" x14ac:dyDescent="0.2">
      <c r="A41" s="666" t="s">
        <v>101</v>
      </c>
      <c r="B41" s="558" t="s">
        <v>28</v>
      </c>
      <c r="C41" s="664" t="s">
        <v>102</v>
      </c>
      <c r="D41" s="109"/>
      <c r="E41" s="110"/>
      <c r="F41" s="111"/>
      <c r="G41" s="112"/>
      <c r="H41" s="109"/>
      <c r="I41" s="110"/>
      <c r="J41" s="111"/>
      <c r="K41" s="113"/>
      <c r="L41" s="109"/>
      <c r="M41" s="110"/>
      <c r="N41" s="111"/>
      <c r="O41" s="113"/>
      <c r="P41" s="109"/>
      <c r="Q41" s="110"/>
      <c r="R41" s="111"/>
      <c r="S41" s="113"/>
      <c r="T41" s="110">
        <v>4</v>
      </c>
      <c r="U41" s="110">
        <v>4</v>
      </c>
      <c r="V41" s="115">
        <v>2</v>
      </c>
      <c r="W41" s="114" t="s">
        <v>49</v>
      </c>
      <c r="X41" s="109"/>
      <c r="Y41" s="110"/>
      <c r="Z41" s="111"/>
      <c r="AA41" s="112"/>
      <c r="AB41" s="109"/>
      <c r="AC41" s="110"/>
      <c r="AD41" s="111"/>
      <c r="AE41" s="112"/>
      <c r="AF41" s="109"/>
      <c r="AG41" s="110"/>
      <c r="AH41" s="111"/>
      <c r="AI41" s="112"/>
      <c r="AJ41" s="71">
        <f t="shared" si="0"/>
        <v>4</v>
      </c>
      <c r="AK41" s="72">
        <f t="shared" si="1"/>
        <v>4</v>
      </c>
      <c r="AL41" s="71">
        <f t="shared" si="2"/>
        <v>2</v>
      </c>
      <c r="AM41" s="106">
        <f t="shared" ref="AM41:AM45" si="5">SUM(AJ41,AK41)</f>
        <v>8</v>
      </c>
      <c r="AN41" s="68" t="s">
        <v>285</v>
      </c>
      <c r="AO41" s="668" t="s">
        <v>554</v>
      </c>
    </row>
    <row r="42" spans="1:41" x14ac:dyDescent="0.2">
      <c r="A42" s="666" t="s">
        <v>103</v>
      </c>
      <c r="B42" s="558" t="s">
        <v>28</v>
      </c>
      <c r="C42" s="664" t="s">
        <v>104</v>
      </c>
      <c r="D42" s="109"/>
      <c r="E42" s="110"/>
      <c r="F42" s="111"/>
      <c r="G42" s="112"/>
      <c r="H42" s="110"/>
      <c r="I42" s="110"/>
      <c r="J42" s="111"/>
      <c r="K42" s="112"/>
      <c r="L42" s="110">
        <v>20</v>
      </c>
      <c r="M42" s="110"/>
      <c r="N42" s="111">
        <v>2</v>
      </c>
      <c r="O42" s="112" t="s">
        <v>105</v>
      </c>
      <c r="P42" s="110"/>
      <c r="Q42" s="110"/>
      <c r="R42" s="115"/>
      <c r="S42" s="114"/>
      <c r="T42" s="109"/>
      <c r="U42" s="110"/>
      <c r="V42" s="111"/>
      <c r="W42" s="112"/>
      <c r="X42" s="109"/>
      <c r="Y42" s="110"/>
      <c r="Z42" s="111"/>
      <c r="AA42" s="112"/>
      <c r="AB42" s="109"/>
      <c r="AC42" s="110"/>
      <c r="AD42" s="111"/>
      <c r="AE42" s="112"/>
      <c r="AF42" s="109"/>
      <c r="AG42" s="110"/>
      <c r="AH42" s="111"/>
      <c r="AI42" s="112"/>
      <c r="AJ42" s="71">
        <f t="shared" si="0"/>
        <v>20</v>
      </c>
      <c r="AK42" s="72">
        <f t="shared" si="1"/>
        <v>0</v>
      </c>
      <c r="AL42" s="71">
        <f t="shared" si="2"/>
        <v>2</v>
      </c>
      <c r="AM42" s="106">
        <f t="shared" si="5"/>
        <v>20</v>
      </c>
      <c r="AN42" s="68" t="s">
        <v>466</v>
      </c>
      <c r="AO42" s="668" t="s">
        <v>555</v>
      </c>
    </row>
    <row r="43" spans="1:41" x14ac:dyDescent="0.2">
      <c r="A43" s="666" t="s">
        <v>106</v>
      </c>
      <c r="B43" s="108" t="s">
        <v>28</v>
      </c>
      <c r="C43" s="664" t="s">
        <v>107</v>
      </c>
      <c r="D43" s="109"/>
      <c r="E43" s="110"/>
      <c r="F43" s="111"/>
      <c r="G43" s="112"/>
      <c r="H43" s="110"/>
      <c r="I43" s="110"/>
      <c r="J43" s="111"/>
      <c r="K43" s="112"/>
      <c r="L43" s="109"/>
      <c r="M43" s="110"/>
      <c r="N43" s="111"/>
      <c r="O43" s="113"/>
      <c r="P43" s="109">
        <v>20</v>
      </c>
      <c r="Q43" s="110"/>
      <c r="R43" s="111">
        <v>2</v>
      </c>
      <c r="S43" s="113" t="s">
        <v>108</v>
      </c>
      <c r="T43" s="109"/>
      <c r="U43" s="110"/>
      <c r="V43" s="111"/>
      <c r="W43" s="112"/>
      <c r="X43" s="109"/>
      <c r="Y43" s="110"/>
      <c r="Z43" s="111"/>
      <c r="AA43" s="112"/>
      <c r="AB43" s="109"/>
      <c r="AC43" s="110"/>
      <c r="AD43" s="111"/>
      <c r="AE43" s="112"/>
      <c r="AF43" s="109"/>
      <c r="AG43" s="110"/>
      <c r="AH43" s="111"/>
      <c r="AI43" s="112"/>
      <c r="AJ43" s="71">
        <f t="shared" si="0"/>
        <v>20</v>
      </c>
      <c r="AK43" s="72">
        <f t="shared" si="1"/>
        <v>0</v>
      </c>
      <c r="AL43" s="71">
        <f t="shared" si="2"/>
        <v>2</v>
      </c>
      <c r="AM43" s="106">
        <f t="shared" si="5"/>
        <v>20</v>
      </c>
      <c r="AN43" s="68" t="s">
        <v>466</v>
      </c>
      <c r="AO43" s="668" t="s">
        <v>555</v>
      </c>
    </row>
    <row r="44" spans="1:41" x14ac:dyDescent="0.2">
      <c r="A44" s="685" t="s">
        <v>109</v>
      </c>
      <c r="B44" s="558" t="s">
        <v>28</v>
      </c>
      <c r="C44" s="684" t="s">
        <v>110</v>
      </c>
      <c r="D44" s="543"/>
      <c r="E44" s="110"/>
      <c r="F44" s="111"/>
      <c r="G44" s="112"/>
      <c r="H44" s="110">
        <v>8</v>
      </c>
      <c r="I44" s="110"/>
      <c r="J44" s="111">
        <v>2</v>
      </c>
      <c r="K44" s="112" t="s">
        <v>30</v>
      </c>
      <c r="L44" s="109"/>
      <c r="M44" s="110"/>
      <c r="N44" s="111"/>
      <c r="O44" s="113"/>
      <c r="P44" s="110"/>
      <c r="Q44" s="110"/>
      <c r="R44" s="115"/>
      <c r="S44" s="114"/>
      <c r="T44" s="109"/>
      <c r="U44" s="110"/>
      <c r="V44" s="111"/>
      <c r="W44" s="112"/>
      <c r="X44" s="109"/>
      <c r="Y44" s="110"/>
      <c r="Z44" s="111"/>
      <c r="AA44" s="112"/>
      <c r="AB44" s="109"/>
      <c r="AC44" s="110"/>
      <c r="AD44" s="111"/>
      <c r="AE44" s="112"/>
      <c r="AF44" s="109"/>
      <c r="AG44" s="110"/>
      <c r="AH44" s="111"/>
      <c r="AI44" s="112"/>
      <c r="AJ44" s="71">
        <f t="shared" si="0"/>
        <v>8</v>
      </c>
      <c r="AK44" s="72">
        <f t="shared" si="1"/>
        <v>0</v>
      </c>
      <c r="AL44" s="71">
        <f t="shared" si="2"/>
        <v>2</v>
      </c>
      <c r="AM44" s="106">
        <f t="shared" si="5"/>
        <v>8</v>
      </c>
      <c r="AN44" s="68" t="s">
        <v>285</v>
      </c>
      <c r="AO44" s="670" t="s">
        <v>467</v>
      </c>
    </row>
    <row r="45" spans="1:41" x14ac:dyDescent="0.2">
      <c r="A45" s="654" t="s">
        <v>111</v>
      </c>
      <c r="B45" s="108" t="s">
        <v>28</v>
      </c>
      <c r="C45" s="682" t="s">
        <v>112</v>
      </c>
      <c r="D45" s="109"/>
      <c r="E45" s="110"/>
      <c r="F45" s="111"/>
      <c r="G45" s="112"/>
      <c r="H45" s="109">
        <v>8</v>
      </c>
      <c r="I45" s="110"/>
      <c r="J45" s="111">
        <v>2</v>
      </c>
      <c r="K45" s="113" t="s">
        <v>28</v>
      </c>
      <c r="L45" s="110"/>
      <c r="M45" s="110"/>
      <c r="N45" s="111"/>
      <c r="O45" s="112"/>
      <c r="P45" s="109"/>
      <c r="Q45" s="110"/>
      <c r="R45" s="111"/>
      <c r="S45" s="113"/>
      <c r="T45" s="110"/>
      <c r="U45" s="110"/>
      <c r="V45" s="115"/>
      <c r="W45" s="114"/>
      <c r="X45" s="109"/>
      <c r="Y45" s="110"/>
      <c r="Z45" s="111"/>
      <c r="AA45" s="112"/>
      <c r="AB45" s="109"/>
      <c r="AC45" s="110"/>
      <c r="AD45" s="111"/>
      <c r="AE45" s="112"/>
      <c r="AF45" s="109"/>
      <c r="AG45" s="110"/>
      <c r="AH45" s="111"/>
      <c r="AI45" s="112"/>
      <c r="AJ45" s="71">
        <f t="shared" ref="AJ45:AJ58" si="6">SUM(D45,H45,L45,P45,T45,X45,AB45,AF45)</f>
        <v>8</v>
      </c>
      <c r="AK45" s="72">
        <f t="shared" ref="AK45:AK58" si="7">SUM(AG45,AC45,Y45,U45,Q45,,M45,I45,E45)</f>
        <v>0</v>
      </c>
      <c r="AL45" s="71">
        <f t="shared" ref="AL45:AL58" si="8">SUM(AH45,AD45,Z45,V45,R45,,N45,J45,F45)</f>
        <v>2</v>
      </c>
      <c r="AM45" s="106">
        <f t="shared" si="5"/>
        <v>8</v>
      </c>
      <c r="AN45" s="68" t="s">
        <v>79</v>
      </c>
      <c r="AO45" s="670" t="s">
        <v>80</v>
      </c>
    </row>
    <row r="46" spans="1:41" ht="15.75" customHeight="1" x14ac:dyDescent="0.2">
      <c r="A46" s="567" t="s">
        <v>113</v>
      </c>
      <c r="B46" s="568" t="s">
        <v>28</v>
      </c>
      <c r="C46" s="569" t="s">
        <v>114</v>
      </c>
      <c r="D46" s="109"/>
      <c r="E46" s="110"/>
      <c r="F46" s="111"/>
      <c r="G46" s="112"/>
      <c r="H46" s="109"/>
      <c r="I46" s="110"/>
      <c r="J46" s="111"/>
      <c r="K46" s="113"/>
      <c r="L46" s="110"/>
      <c r="M46" s="110"/>
      <c r="N46" s="115"/>
      <c r="O46" s="114"/>
      <c r="P46" s="109">
        <v>12</v>
      </c>
      <c r="Q46" s="110">
        <v>4</v>
      </c>
      <c r="R46" s="111">
        <v>4</v>
      </c>
      <c r="S46" s="112" t="s">
        <v>105</v>
      </c>
      <c r="T46" s="110"/>
      <c r="U46" s="110"/>
      <c r="V46" s="115"/>
      <c r="W46" s="114"/>
      <c r="X46" s="109"/>
      <c r="Y46" s="110"/>
      <c r="Z46" s="111"/>
      <c r="AA46" s="112"/>
      <c r="AB46" s="109"/>
      <c r="AC46" s="110"/>
      <c r="AD46" s="111"/>
      <c r="AE46" s="112"/>
      <c r="AF46" s="109"/>
      <c r="AG46" s="110"/>
      <c r="AH46" s="111"/>
      <c r="AI46" s="112"/>
      <c r="AJ46" s="71">
        <f t="shared" si="6"/>
        <v>12</v>
      </c>
      <c r="AK46" s="72">
        <f t="shared" si="7"/>
        <v>4</v>
      </c>
      <c r="AL46" s="71">
        <f t="shared" si="8"/>
        <v>4</v>
      </c>
      <c r="AM46" s="106">
        <f t="shared" si="4"/>
        <v>16</v>
      </c>
      <c r="AN46" s="68" t="s">
        <v>285</v>
      </c>
      <c r="AO46" s="670" t="s">
        <v>468</v>
      </c>
    </row>
    <row r="47" spans="1:41" x14ac:dyDescent="0.2">
      <c r="A47" s="570" t="s">
        <v>115</v>
      </c>
      <c r="B47" s="571" t="s">
        <v>28</v>
      </c>
      <c r="C47" s="572" t="s">
        <v>116</v>
      </c>
      <c r="D47" s="109"/>
      <c r="E47" s="110"/>
      <c r="F47" s="111"/>
      <c r="G47" s="112"/>
      <c r="H47" s="109"/>
      <c r="I47" s="110"/>
      <c r="J47" s="111"/>
      <c r="K47" s="113"/>
      <c r="L47" s="110"/>
      <c r="M47" s="110"/>
      <c r="N47" s="115"/>
      <c r="O47" s="114"/>
      <c r="P47" s="109"/>
      <c r="Q47" s="110"/>
      <c r="R47" s="111"/>
      <c r="S47" s="112"/>
      <c r="T47" s="110">
        <v>12</v>
      </c>
      <c r="U47" s="110">
        <v>4</v>
      </c>
      <c r="V47" s="115">
        <v>3</v>
      </c>
      <c r="W47" s="114" t="s">
        <v>105</v>
      </c>
      <c r="X47" s="109"/>
      <c r="Y47" s="110"/>
      <c r="Z47" s="111"/>
      <c r="AA47" s="112"/>
      <c r="AB47" s="109"/>
      <c r="AC47" s="110"/>
      <c r="AD47" s="111"/>
      <c r="AE47" s="112"/>
      <c r="AF47" s="109"/>
      <c r="AG47" s="110"/>
      <c r="AH47" s="111"/>
      <c r="AI47" s="112"/>
      <c r="AJ47" s="71">
        <f t="shared" si="6"/>
        <v>12</v>
      </c>
      <c r="AK47" s="72">
        <f t="shared" si="7"/>
        <v>4</v>
      </c>
      <c r="AL47" s="71">
        <f t="shared" si="8"/>
        <v>3</v>
      </c>
      <c r="AM47" s="106">
        <f t="shared" si="4"/>
        <v>16</v>
      </c>
      <c r="AN47" s="68" t="s">
        <v>285</v>
      </c>
      <c r="AO47" s="670" t="s">
        <v>467</v>
      </c>
    </row>
    <row r="48" spans="1:41" x14ac:dyDescent="0.2">
      <c r="A48" s="570" t="s">
        <v>117</v>
      </c>
      <c r="B48" s="571" t="s">
        <v>28</v>
      </c>
      <c r="C48" s="572" t="s">
        <v>118</v>
      </c>
      <c r="D48" s="109"/>
      <c r="E48" s="110"/>
      <c r="F48" s="111"/>
      <c r="G48" s="112"/>
      <c r="H48" s="109"/>
      <c r="I48" s="110"/>
      <c r="J48" s="111"/>
      <c r="K48" s="113"/>
      <c r="L48" s="110"/>
      <c r="M48" s="110"/>
      <c r="N48" s="111"/>
      <c r="O48" s="112"/>
      <c r="P48" s="109"/>
      <c r="Q48" s="110"/>
      <c r="R48" s="111"/>
      <c r="S48" s="113"/>
      <c r="T48" s="109"/>
      <c r="U48" s="110"/>
      <c r="V48" s="111"/>
      <c r="W48" s="112"/>
      <c r="X48" s="109">
        <v>8</v>
      </c>
      <c r="Y48" s="110">
        <v>8</v>
      </c>
      <c r="Z48" s="111">
        <v>4</v>
      </c>
      <c r="AA48" s="112" t="s">
        <v>108</v>
      </c>
      <c r="AB48" s="109"/>
      <c r="AC48" s="110"/>
      <c r="AD48" s="111"/>
      <c r="AE48" s="112"/>
      <c r="AF48" s="109"/>
      <c r="AG48" s="110"/>
      <c r="AH48" s="111"/>
      <c r="AI48" s="112"/>
      <c r="AJ48" s="71">
        <f t="shared" si="6"/>
        <v>8</v>
      </c>
      <c r="AK48" s="72">
        <f t="shared" si="7"/>
        <v>8</v>
      </c>
      <c r="AL48" s="71">
        <f t="shared" si="8"/>
        <v>4</v>
      </c>
      <c r="AM48" s="106">
        <f t="shared" si="4"/>
        <v>16</v>
      </c>
      <c r="AN48" s="68" t="s">
        <v>285</v>
      </c>
      <c r="AO48" s="670" t="s">
        <v>467</v>
      </c>
    </row>
    <row r="49" spans="1:41" x14ac:dyDescent="0.2">
      <c r="A49" s="570" t="s">
        <v>119</v>
      </c>
      <c r="B49" s="571" t="s">
        <v>28</v>
      </c>
      <c r="C49" s="572" t="s">
        <v>120</v>
      </c>
      <c r="D49" s="109"/>
      <c r="E49" s="110"/>
      <c r="F49" s="111"/>
      <c r="G49" s="112"/>
      <c r="H49" s="109"/>
      <c r="I49" s="110"/>
      <c r="J49" s="111"/>
      <c r="K49" s="113"/>
      <c r="L49" s="110"/>
      <c r="M49" s="110"/>
      <c r="N49" s="111"/>
      <c r="O49" s="112"/>
      <c r="P49" s="109"/>
      <c r="Q49" s="110"/>
      <c r="R49" s="111"/>
      <c r="S49" s="113"/>
      <c r="T49" s="109"/>
      <c r="U49" s="110"/>
      <c r="V49" s="111"/>
      <c r="W49" s="112"/>
      <c r="X49" s="109"/>
      <c r="Y49" s="110"/>
      <c r="Z49" s="111"/>
      <c r="AA49" s="112"/>
      <c r="AB49" s="109"/>
      <c r="AC49" s="110"/>
      <c r="AD49" s="111"/>
      <c r="AE49" s="112"/>
      <c r="AF49" s="109">
        <v>12</v>
      </c>
      <c r="AG49" s="110">
        <v>8</v>
      </c>
      <c r="AH49" s="111">
        <v>4</v>
      </c>
      <c r="AI49" s="112" t="s">
        <v>105</v>
      </c>
      <c r="AJ49" s="71">
        <f t="shared" si="6"/>
        <v>12</v>
      </c>
      <c r="AK49" s="72">
        <f t="shared" si="7"/>
        <v>8</v>
      </c>
      <c r="AL49" s="71">
        <f t="shared" si="8"/>
        <v>4</v>
      </c>
      <c r="AM49" s="106">
        <f t="shared" si="4"/>
        <v>20</v>
      </c>
      <c r="AN49" s="68" t="s">
        <v>285</v>
      </c>
      <c r="AO49" s="670" t="s">
        <v>467</v>
      </c>
    </row>
    <row r="50" spans="1:41" x14ac:dyDescent="0.2">
      <c r="A50" s="397" t="s">
        <v>121</v>
      </c>
      <c r="B50" s="558" t="s">
        <v>28</v>
      </c>
      <c r="C50" s="572" t="s">
        <v>122</v>
      </c>
      <c r="D50" s="109"/>
      <c r="E50" s="110"/>
      <c r="F50" s="111"/>
      <c r="G50" s="112"/>
      <c r="H50" s="109"/>
      <c r="I50" s="110"/>
      <c r="J50" s="111"/>
      <c r="K50" s="113"/>
      <c r="L50" s="110">
        <v>12</v>
      </c>
      <c r="M50" s="110">
        <v>8</v>
      </c>
      <c r="N50" s="111">
        <v>5</v>
      </c>
      <c r="O50" s="112" t="s">
        <v>30</v>
      </c>
      <c r="P50" s="109"/>
      <c r="Q50" s="110"/>
      <c r="R50" s="111"/>
      <c r="S50" s="113"/>
      <c r="T50" s="110"/>
      <c r="U50" s="110"/>
      <c r="V50" s="115"/>
      <c r="W50" s="114"/>
      <c r="X50" s="109"/>
      <c r="Y50" s="110"/>
      <c r="Z50" s="111"/>
      <c r="AA50" s="112"/>
      <c r="AB50" s="109"/>
      <c r="AC50" s="110"/>
      <c r="AD50" s="111"/>
      <c r="AE50" s="112"/>
      <c r="AF50" s="109"/>
      <c r="AG50" s="110"/>
      <c r="AH50" s="111"/>
      <c r="AI50" s="112"/>
      <c r="AJ50" s="71">
        <f t="shared" si="6"/>
        <v>12</v>
      </c>
      <c r="AK50" s="72">
        <f t="shared" si="7"/>
        <v>8</v>
      </c>
      <c r="AL50" s="71">
        <f t="shared" si="8"/>
        <v>5</v>
      </c>
      <c r="AM50" s="106">
        <f t="shared" si="4"/>
        <v>20</v>
      </c>
      <c r="AN50" s="68" t="s">
        <v>285</v>
      </c>
      <c r="AO50" s="670" t="s">
        <v>291</v>
      </c>
    </row>
    <row r="51" spans="1:41" x14ac:dyDescent="0.2">
      <c r="A51" s="666" t="s">
        <v>123</v>
      </c>
      <c r="B51" s="108" t="s">
        <v>28</v>
      </c>
      <c r="C51" s="667" t="s">
        <v>124</v>
      </c>
      <c r="D51" s="109"/>
      <c r="E51" s="110"/>
      <c r="F51" s="111"/>
      <c r="G51" s="112"/>
      <c r="H51" s="109">
        <v>8</v>
      </c>
      <c r="I51" s="110">
        <v>8</v>
      </c>
      <c r="J51" s="111">
        <v>3</v>
      </c>
      <c r="K51" s="113" t="s">
        <v>30</v>
      </c>
      <c r="L51" s="110"/>
      <c r="M51" s="110"/>
      <c r="N51" s="111"/>
      <c r="O51" s="112"/>
      <c r="P51" s="109"/>
      <c r="Q51" s="110"/>
      <c r="R51" s="111"/>
      <c r="S51" s="113"/>
      <c r="T51" s="110"/>
      <c r="U51" s="110"/>
      <c r="V51" s="115"/>
      <c r="W51" s="114"/>
      <c r="X51" s="109"/>
      <c r="Y51" s="110"/>
      <c r="Z51" s="111"/>
      <c r="AA51" s="112"/>
      <c r="AB51" s="109"/>
      <c r="AC51" s="110"/>
      <c r="AD51" s="111"/>
      <c r="AE51" s="112"/>
      <c r="AF51" s="109"/>
      <c r="AG51" s="110"/>
      <c r="AH51" s="111"/>
      <c r="AI51" s="112"/>
      <c r="AJ51" s="71">
        <f t="shared" si="6"/>
        <v>8</v>
      </c>
      <c r="AK51" s="72">
        <f t="shared" si="7"/>
        <v>8</v>
      </c>
      <c r="AL51" s="71">
        <f t="shared" si="8"/>
        <v>3</v>
      </c>
      <c r="AM51" s="106">
        <f t="shared" ref="AM51" si="9">SUM(AJ51,AK51)</f>
        <v>16</v>
      </c>
      <c r="AN51" s="68" t="s">
        <v>285</v>
      </c>
      <c r="AO51" s="668" t="s">
        <v>487</v>
      </c>
    </row>
    <row r="52" spans="1:41" x14ac:dyDescent="0.2">
      <c r="A52" s="685" t="s">
        <v>125</v>
      </c>
      <c r="B52" s="558" t="s">
        <v>28</v>
      </c>
      <c r="C52" s="682" t="s">
        <v>126</v>
      </c>
      <c r="D52" s="109"/>
      <c r="E52" s="110"/>
      <c r="F52" s="111"/>
      <c r="G52" s="112"/>
      <c r="H52" s="109">
        <v>8</v>
      </c>
      <c r="I52" s="110"/>
      <c r="J52" s="111">
        <v>2</v>
      </c>
      <c r="K52" s="113" t="s">
        <v>30</v>
      </c>
      <c r="L52" s="110"/>
      <c r="M52" s="110"/>
      <c r="N52" s="111"/>
      <c r="O52" s="112"/>
      <c r="P52" s="109"/>
      <c r="Q52" s="110"/>
      <c r="R52" s="111"/>
      <c r="S52" s="113"/>
      <c r="T52" s="110"/>
      <c r="U52" s="110"/>
      <c r="V52" s="115"/>
      <c r="W52" s="114"/>
      <c r="X52" s="109"/>
      <c r="Y52" s="110"/>
      <c r="Z52" s="111"/>
      <c r="AA52" s="112"/>
      <c r="AB52" s="109"/>
      <c r="AC52" s="110"/>
      <c r="AD52" s="111"/>
      <c r="AE52" s="112"/>
      <c r="AF52" s="109"/>
      <c r="AG52" s="110"/>
      <c r="AH52" s="111"/>
      <c r="AI52" s="112"/>
      <c r="AJ52" s="71">
        <f t="shared" si="6"/>
        <v>8</v>
      </c>
      <c r="AK52" s="72">
        <f t="shared" si="7"/>
        <v>0</v>
      </c>
      <c r="AL52" s="71">
        <f t="shared" si="8"/>
        <v>2</v>
      </c>
      <c r="AM52" s="106">
        <f t="shared" ref="AM52:AM67" si="10">SUM(AJ52,AK52)</f>
        <v>8</v>
      </c>
      <c r="AN52" s="68" t="s">
        <v>469</v>
      </c>
      <c r="AO52" s="670" t="s">
        <v>470</v>
      </c>
    </row>
    <row r="53" spans="1:41" x14ac:dyDescent="0.2">
      <c r="A53" s="685" t="s">
        <v>127</v>
      </c>
      <c r="B53" s="558" t="s">
        <v>28</v>
      </c>
      <c r="C53" s="682" t="s">
        <v>128</v>
      </c>
      <c r="D53" s="109"/>
      <c r="E53" s="110"/>
      <c r="F53" s="111"/>
      <c r="G53" s="112"/>
      <c r="H53" s="109"/>
      <c r="I53" s="110"/>
      <c r="J53" s="111"/>
      <c r="K53" s="113"/>
      <c r="L53" s="109">
        <v>8</v>
      </c>
      <c r="M53" s="110"/>
      <c r="N53" s="111">
        <v>4</v>
      </c>
      <c r="O53" s="113" t="s">
        <v>30</v>
      </c>
      <c r="P53" s="109"/>
      <c r="Q53" s="110"/>
      <c r="R53" s="111"/>
      <c r="S53" s="113"/>
      <c r="T53" s="110"/>
      <c r="U53" s="110"/>
      <c r="V53" s="115"/>
      <c r="W53" s="114"/>
      <c r="X53" s="109"/>
      <c r="Y53" s="110"/>
      <c r="Z53" s="111"/>
      <c r="AA53" s="112"/>
      <c r="AB53" s="109"/>
      <c r="AC53" s="110"/>
      <c r="AD53" s="111"/>
      <c r="AE53" s="112"/>
      <c r="AF53" s="109"/>
      <c r="AG53" s="110"/>
      <c r="AH53" s="111"/>
      <c r="AI53" s="112"/>
      <c r="AJ53" s="71">
        <f t="shared" si="6"/>
        <v>8</v>
      </c>
      <c r="AK53" s="72">
        <f t="shared" si="7"/>
        <v>0</v>
      </c>
      <c r="AL53" s="71">
        <f t="shared" si="8"/>
        <v>4</v>
      </c>
      <c r="AM53" s="106">
        <f t="shared" ref="AM53:AM58" si="11">SUM(AJ53,AK53)</f>
        <v>8</v>
      </c>
      <c r="AN53" s="68" t="s">
        <v>32</v>
      </c>
      <c r="AO53" s="670" t="s">
        <v>471</v>
      </c>
    </row>
    <row r="54" spans="1:41" x14ac:dyDescent="0.2">
      <c r="A54" s="685" t="s">
        <v>129</v>
      </c>
      <c r="B54" s="558" t="s">
        <v>28</v>
      </c>
      <c r="C54" s="686" t="s">
        <v>130</v>
      </c>
      <c r="D54" s="109"/>
      <c r="E54" s="110"/>
      <c r="F54" s="111"/>
      <c r="G54" s="112"/>
      <c r="H54" s="109"/>
      <c r="I54" s="110"/>
      <c r="J54" s="111"/>
      <c r="K54" s="113"/>
      <c r="L54" s="110"/>
      <c r="M54" s="110"/>
      <c r="N54" s="111"/>
      <c r="O54" s="112"/>
      <c r="P54" s="109"/>
      <c r="Q54" s="110"/>
      <c r="R54" s="111"/>
      <c r="S54" s="113"/>
      <c r="T54" s="110">
        <v>0</v>
      </c>
      <c r="U54" s="110">
        <v>12</v>
      </c>
      <c r="V54" s="115">
        <v>3</v>
      </c>
      <c r="W54" s="114" t="s">
        <v>105</v>
      </c>
      <c r="X54" s="109"/>
      <c r="Y54" s="110"/>
      <c r="Z54" s="111"/>
      <c r="AA54" s="112"/>
      <c r="AB54" s="109"/>
      <c r="AC54" s="110"/>
      <c r="AD54" s="111"/>
      <c r="AE54" s="112"/>
      <c r="AF54" s="109"/>
      <c r="AG54" s="110"/>
      <c r="AH54" s="111"/>
      <c r="AI54" s="112"/>
      <c r="AJ54" s="71">
        <f t="shared" si="6"/>
        <v>0</v>
      </c>
      <c r="AK54" s="72">
        <f t="shared" si="7"/>
        <v>12</v>
      </c>
      <c r="AL54" s="71">
        <f t="shared" si="8"/>
        <v>3</v>
      </c>
      <c r="AM54" s="106">
        <f t="shared" si="11"/>
        <v>12</v>
      </c>
      <c r="AN54" s="68" t="s">
        <v>285</v>
      </c>
      <c r="AO54" s="670" t="s">
        <v>468</v>
      </c>
    </row>
    <row r="55" spans="1:41" x14ac:dyDescent="0.2">
      <c r="A55" s="685" t="s">
        <v>131</v>
      </c>
      <c r="B55" s="558" t="s">
        <v>28</v>
      </c>
      <c r="C55" s="686" t="s">
        <v>132</v>
      </c>
      <c r="D55" s="109"/>
      <c r="E55" s="110"/>
      <c r="F55" s="111"/>
      <c r="G55" s="112"/>
      <c r="H55" s="109"/>
      <c r="I55" s="110"/>
      <c r="J55" s="111"/>
      <c r="K55" s="113"/>
      <c r="L55" s="110"/>
      <c r="M55" s="110"/>
      <c r="N55" s="111"/>
      <c r="O55" s="112"/>
      <c r="P55" s="109"/>
      <c r="Q55" s="110"/>
      <c r="R55" s="111"/>
      <c r="S55" s="113"/>
      <c r="T55" s="110"/>
      <c r="U55" s="110"/>
      <c r="V55" s="115"/>
      <c r="W55" s="114"/>
      <c r="X55" s="109">
        <v>8</v>
      </c>
      <c r="Y55" s="110">
        <v>4</v>
      </c>
      <c r="Z55" s="111">
        <v>3</v>
      </c>
      <c r="AA55" s="112" t="s">
        <v>133</v>
      </c>
      <c r="AB55" s="109"/>
      <c r="AC55" s="110"/>
      <c r="AD55" s="111"/>
      <c r="AE55" s="112"/>
      <c r="AF55" s="109"/>
      <c r="AG55" s="110"/>
      <c r="AH55" s="111"/>
      <c r="AI55" s="112"/>
      <c r="AJ55" s="71">
        <f t="shared" si="6"/>
        <v>8</v>
      </c>
      <c r="AK55" s="72">
        <f t="shared" si="7"/>
        <v>4</v>
      </c>
      <c r="AL55" s="71">
        <f t="shared" si="8"/>
        <v>3</v>
      </c>
      <c r="AM55" s="106">
        <f t="shared" si="11"/>
        <v>12</v>
      </c>
      <c r="AN55" s="68" t="s">
        <v>285</v>
      </c>
      <c r="AO55" s="73" t="s">
        <v>467</v>
      </c>
    </row>
    <row r="56" spans="1:41" x14ac:dyDescent="0.2">
      <c r="A56" s="685" t="s">
        <v>134</v>
      </c>
      <c r="B56" s="558" t="s">
        <v>28</v>
      </c>
      <c r="C56" s="687" t="s">
        <v>135</v>
      </c>
      <c r="D56" s="109"/>
      <c r="E56" s="110"/>
      <c r="F56" s="111"/>
      <c r="G56" s="112"/>
      <c r="H56" s="109"/>
      <c r="I56" s="110"/>
      <c r="J56" s="111"/>
      <c r="K56" s="112"/>
      <c r="L56" s="110"/>
      <c r="M56" s="110"/>
      <c r="N56" s="111"/>
      <c r="O56" s="112"/>
      <c r="P56" s="109"/>
      <c r="Q56" s="110"/>
      <c r="R56" s="111"/>
      <c r="S56" s="113"/>
      <c r="T56" s="396"/>
      <c r="U56" s="396"/>
      <c r="V56" s="439"/>
      <c r="W56" s="440"/>
      <c r="X56" s="109"/>
      <c r="Y56" s="110"/>
      <c r="Z56" s="111"/>
      <c r="AA56" s="112"/>
      <c r="AB56" s="109"/>
      <c r="AC56" s="110"/>
      <c r="AD56" s="111"/>
      <c r="AE56" s="112"/>
      <c r="AF56" s="109">
        <v>4</v>
      </c>
      <c r="AG56" s="110">
        <v>8</v>
      </c>
      <c r="AH56" s="111">
        <v>3</v>
      </c>
      <c r="AI56" s="112" t="s">
        <v>136</v>
      </c>
      <c r="AJ56" s="71">
        <f t="shared" si="6"/>
        <v>4</v>
      </c>
      <c r="AK56" s="72">
        <f t="shared" si="7"/>
        <v>8</v>
      </c>
      <c r="AL56" s="71">
        <f t="shared" si="8"/>
        <v>3</v>
      </c>
      <c r="AM56" s="106">
        <f t="shared" si="11"/>
        <v>12</v>
      </c>
      <c r="AN56" s="68" t="s">
        <v>285</v>
      </c>
      <c r="AO56" s="73" t="s">
        <v>468</v>
      </c>
    </row>
    <row r="57" spans="1:41" x14ac:dyDescent="0.2">
      <c r="A57" s="685" t="s">
        <v>137</v>
      </c>
      <c r="B57" s="558" t="s">
        <v>28</v>
      </c>
      <c r="C57" s="682" t="s">
        <v>138</v>
      </c>
      <c r="D57" s="109"/>
      <c r="E57" s="110"/>
      <c r="F57" s="111"/>
      <c r="G57" s="112"/>
      <c r="H57" s="109"/>
      <c r="I57" s="110"/>
      <c r="J57" s="111"/>
      <c r="K57" s="113"/>
      <c r="L57" s="109">
        <v>8</v>
      </c>
      <c r="M57" s="110"/>
      <c r="N57" s="111">
        <v>2</v>
      </c>
      <c r="O57" s="113" t="s">
        <v>28</v>
      </c>
      <c r="P57" s="110"/>
      <c r="Q57" s="110"/>
      <c r="R57" s="111"/>
      <c r="S57" s="112"/>
      <c r="T57" s="110"/>
      <c r="U57" s="110"/>
      <c r="V57" s="115"/>
      <c r="W57" s="114"/>
      <c r="X57" s="109"/>
      <c r="Y57" s="110"/>
      <c r="Z57" s="111"/>
      <c r="AA57" s="112"/>
      <c r="AB57" s="109"/>
      <c r="AC57" s="110"/>
      <c r="AD57" s="111"/>
      <c r="AE57" s="112"/>
      <c r="AF57" s="109"/>
      <c r="AG57" s="110"/>
      <c r="AH57" s="111"/>
      <c r="AI57" s="112"/>
      <c r="AJ57" s="71">
        <f t="shared" si="6"/>
        <v>8</v>
      </c>
      <c r="AK57" s="72">
        <f t="shared" si="7"/>
        <v>0</v>
      </c>
      <c r="AL57" s="71">
        <f t="shared" si="8"/>
        <v>2</v>
      </c>
      <c r="AM57" s="106">
        <f t="shared" si="11"/>
        <v>8</v>
      </c>
      <c r="AN57" s="692" t="s">
        <v>457</v>
      </c>
      <c r="AO57" s="670" t="s">
        <v>474</v>
      </c>
    </row>
    <row r="58" spans="1:41" x14ac:dyDescent="0.2">
      <c r="A58" s="685" t="s">
        <v>139</v>
      </c>
      <c r="B58" s="558" t="s">
        <v>28</v>
      </c>
      <c r="C58" s="682" t="s">
        <v>140</v>
      </c>
      <c r="D58" s="109"/>
      <c r="E58" s="110"/>
      <c r="F58" s="111"/>
      <c r="G58" s="112"/>
      <c r="H58" s="109"/>
      <c r="I58" s="110"/>
      <c r="J58" s="111"/>
      <c r="K58" s="113"/>
      <c r="L58" s="109"/>
      <c r="M58" s="110"/>
      <c r="N58" s="111"/>
      <c r="O58" s="113"/>
      <c r="P58" s="110">
        <v>8</v>
      </c>
      <c r="Q58" s="110"/>
      <c r="R58" s="111">
        <v>2</v>
      </c>
      <c r="S58" s="112" t="s">
        <v>28</v>
      </c>
      <c r="T58" s="110"/>
      <c r="U58" s="110"/>
      <c r="V58" s="115"/>
      <c r="W58" s="114"/>
      <c r="X58" s="109"/>
      <c r="Y58" s="110"/>
      <c r="Z58" s="111"/>
      <c r="AA58" s="112"/>
      <c r="AB58" s="109"/>
      <c r="AC58" s="110"/>
      <c r="AD58" s="111"/>
      <c r="AE58" s="112"/>
      <c r="AF58" s="109"/>
      <c r="AG58" s="110"/>
      <c r="AH58" s="111"/>
      <c r="AI58" s="112"/>
      <c r="AJ58" s="71">
        <f t="shared" si="6"/>
        <v>8</v>
      </c>
      <c r="AK58" s="72">
        <f t="shared" si="7"/>
        <v>0</v>
      </c>
      <c r="AL58" s="71">
        <f t="shared" si="8"/>
        <v>2</v>
      </c>
      <c r="AM58" s="106">
        <f t="shared" si="11"/>
        <v>8</v>
      </c>
      <c r="AN58" s="692" t="s">
        <v>457</v>
      </c>
      <c r="AO58" s="670" t="s">
        <v>474</v>
      </c>
    </row>
    <row r="59" spans="1:41" x14ac:dyDescent="0.2">
      <c r="A59" s="688" t="s">
        <v>141</v>
      </c>
      <c r="B59" s="558" t="s">
        <v>28</v>
      </c>
      <c r="C59" s="682" t="s">
        <v>142</v>
      </c>
      <c r="D59" s="109"/>
      <c r="E59" s="110"/>
      <c r="F59" s="111"/>
      <c r="G59" s="112"/>
      <c r="H59" s="109"/>
      <c r="I59" s="110"/>
      <c r="J59" s="111"/>
      <c r="K59" s="113"/>
      <c r="L59" s="109"/>
      <c r="M59" s="110"/>
      <c r="N59" s="111"/>
      <c r="O59" s="557"/>
      <c r="P59" s="109"/>
      <c r="Q59" s="110"/>
      <c r="R59" s="111"/>
      <c r="S59" s="557"/>
      <c r="T59" s="110">
        <v>8</v>
      </c>
      <c r="U59" s="110"/>
      <c r="V59" s="115">
        <v>2</v>
      </c>
      <c r="W59" s="114" t="s">
        <v>28</v>
      </c>
      <c r="X59" s="109"/>
      <c r="Y59" s="110"/>
      <c r="Z59" s="111"/>
      <c r="AA59" s="112"/>
      <c r="AB59" s="109"/>
      <c r="AC59" s="110"/>
      <c r="AD59" s="111"/>
      <c r="AE59" s="112"/>
      <c r="AF59" s="109"/>
      <c r="AG59" s="110"/>
      <c r="AH59" s="111"/>
      <c r="AI59" s="112"/>
      <c r="AJ59" s="71">
        <f t="shared" ref="AJ59" si="12">SUM(D59,H59,L59,P59,T59,X59,AB59,AF59)</f>
        <v>8</v>
      </c>
      <c r="AK59" s="72">
        <f t="shared" ref="AK59" si="13">SUM(AG59,AC59,Y59,U59,Q59,,M59,I59,E59)</f>
        <v>0</v>
      </c>
      <c r="AL59" s="71">
        <f t="shared" ref="AL59" si="14">SUM(AH59,AD59,Z59,V59,R59,,N59,J59,F59)</f>
        <v>2</v>
      </c>
      <c r="AM59" s="106">
        <f t="shared" ref="AM59" si="15">SUM(AJ59,AK59)</f>
        <v>8</v>
      </c>
      <c r="AN59" s="692" t="s">
        <v>50</v>
      </c>
      <c r="AO59" s="670" t="s">
        <v>51</v>
      </c>
    </row>
    <row r="60" spans="1:41" x14ac:dyDescent="0.2">
      <c r="A60" s="685" t="s">
        <v>143</v>
      </c>
      <c r="B60" s="558" t="s">
        <v>28</v>
      </c>
      <c r="C60" s="682" t="s">
        <v>144</v>
      </c>
      <c r="D60" s="109"/>
      <c r="E60" s="110"/>
      <c r="F60" s="111"/>
      <c r="G60" s="112"/>
      <c r="H60" s="109"/>
      <c r="I60" s="110"/>
      <c r="J60" s="111"/>
      <c r="K60" s="113"/>
      <c r="L60" s="110"/>
      <c r="M60" s="110"/>
      <c r="N60" s="111"/>
      <c r="O60" s="112"/>
      <c r="P60" s="109"/>
      <c r="Q60" s="110"/>
      <c r="R60" s="111"/>
      <c r="S60" s="113"/>
      <c r="T60" s="110"/>
      <c r="U60" s="110"/>
      <c r="V60" s="115"/>
      <c r="W60" s="114"/>
      <c r="X60" s="109"/>
      <c r="Y60" s="110"/>
      <c r="Z60" s="111"/>
      <c r="AA60" s="112"/>
      <c r="AB60" s="109"/>
      <c r="AC60" s="110">
        <v>8</v>
      </c>
      <c r="AD60" s="111">
        <v>1</v>
      </c>
      <c r="AE60" s="112" t="s">
        <v>49</v>
      </c>
      <c r="AF60" s="109"/>
      <c r="AG60" s="110"/>
      <c r="AH60" s="111"/>
      <c r="AI60" s="112"/>
      <c r="AJ60" s="71">
        <f t="shared" ref="AJ60:AJ63" si="16">SUM(D60,H60,L60,P60,T60,X60,AB60,AF60)</f>
        <v>0</v>
      </c>
      <c r="AK60" s="72">
        <f t="shared" ref="AK60:AL63" si="17">SUM(AG60,AC60,Y60,U60,Q60,,M60,I60,E60)</f>
        <v>8</v>
      </c>
      <c r="AL60" s="71">
        <f t="shared" si="17"/>
        <v>1</v>
      </c>
      <c r="AM60" s="106">
        <f t="shared" ref="AM60:AM63" si="18">SUM(AJ60,AK60)</f>
        <v>8</v>
      </c>
      <c r="AN60" s="692" t="s">
        <v>457</v>
      </c>
      <c r="AO60" s="670" t="s">
        <v>472</v>
      </c>
    </row>
    <row r="61" spans="1:41" x14ac:dyDescent="0.2">
      <c r="A61" s="685" t="s">
        <v>145</v>
      </c>
      <c r="B61" s="558" t="s">
        <v>28</v>
      </c>
      <c r="C61" s="682" t="s">
        <v>146</v>
      </c>
      <c r="D61" s="109"/>
      <c r="E61" s="110"/>
      <c r="F61" s="111"/>
      <c r="G61" s="112"/>
      <c r="H61" s="109"/>
      <c r="I61" s="110"/>
      <c r="J61" s="111"/>
      <c r="K61" s="113"/>
      <c r="L61" s="110"/>
      <c r="M61" s="110"/>
      <c r="N61" s="111"/>
      <c r="O61" s="112"/>
      <c r="P61" s="109"/>
      <c r="Q61" s="110"/>
      <c r="R61" s="111"/>
      <c r="S61" s="113"/>
      <c r="T61" s="110"/>
      <c r="U61" s="110"/>
      <c r="V61" s="115"/>
      <c r="W61" s="114"/>
      <c r="X61" s="110"/>
      <c r="Y61" s="110">
        <v>8</v>
      </c>
      <c r="Z61" s="115">
        <v>1</v>
      </c>
      <c r="AA61" s="114" t="s">
        <v>49</v>
      </c>
      <c r="AB61" s="109"/>
      <c r="AC61" s="110"/>
      <c r="AD61" s="111"/>
      <c r="AE61" s="112"/>
      <c r="AF61" s="109"/>
      <c r="AG61" s="110"/>
      <c r="AH61" s="111"/>
      <c r="AI61" s="112"/>
      <c r="AJ61" s="71">
        <f t="shared" si="16"/>
        <v>0</v>
      </c>
      <c r="AK61" s="72">
        <f t="shared" si="17"/>
        <v>8</v>
      </c>
      <c r="AL61" s="71">
        <f t="shared" si="17"/>
        <v>1</v>
      </c>
      <c r="AM61" s="106">
        <f t="shared" si="18"/>
        <v>8</v>
      </c>
      <c r="AN61" s="692" t="s">
        <v>457</v>
      </c>
      <c r="AO61" s="670" t="s">
        <v>473</v>
      </c>
    </row>
    <row r="62" spans="1:41" x14ac:dyDescent="0.2">
      <c r="A62" s="685" t="s">
        <v>147</v>
      </c>
      <c r="B62" s="558" t="s">
        <v>28</v>
      </c>
      <c r="C62" s="682" t="s">
        <v>148</v>
      </c>
      <c r="D62" s="109"/>
      <c r="E62" s="110"/>
      <c r="F62" s="111"/>
      <c r="G62" s="112"/>
      <c r="H62" s="109"/>
      <c r="I62" s="110"/>
      <c r="J62" s="111"/>
      <c r="K62" s="113"/>
      <c r="L62" s="110"/>
      <c r="M62" s="110"/>
      <c r="N62" s="111"/>
      <c r="O62" s="112"/>
      <c r="P62" s="109"/>
      <c r="Q62" s="110"/>
      <c r="R62" s="111"/>
      <c r="S62" s="113"/>
      <c r="T62" s="109"/>
      <c r="U62" s="110">
        <v>8</v>
      </c>
      <c r="V62" s="111">
        <v>1</v>
      </c>
      <c r="W62" s="112" t="s">
        <v>49</v>
      </c>
      <c r="X62" s="109"/>
      <c r="Y62" s="110"/>
      <c r="Z62" s="111"/>
      <c r="AA62" s="112"/>
      <c r="AB62" s="109"/>
      <c r="AC62" s="110"/>
      <c r="AD62" s="111"/>
      <c r="AE62" s="112"/>
      <c r="AF62" s="109"/>
      <c r="AG62" s="110"/>
      <c r="AH62" s="111"/>
      <c r="AI62" s="112"/>
      <c r="AJ62" s="71">
        <f t="shared" si="16"/>
        <v>0</v>
      </c>
      <c r="AK62" s="72">
        <f t="shared" si="17"/>
        <v>8</v>
      </c>
      <c r="AL62" s="71">
        <f t="shared" si="17"/>
        <v>1</v>
      </c>
      <c r="AM62" s="106">
        <f t="shared" si="18"/>
        <v>8</v>
      </c>
      <c r="AN62" s="692" t="s">
        <v>457</v>
      </c>
      <c r="AO62" s="670" t="s">
        <v>473</v>
      </c>
    </row>
    <row r="63" spans="1:41" ht="17.25" customHeight="1" x14ac:dyDescent="0.2">
      <c r="A63" s="685" t="s">
        <v>149</v>
      </c>
      <c r="B63" s="558" t="s">
        <v>28</v>
      </c>
      <c r="C63" s="682" t="s">
        <v>150</v>
      </c>
      <c r="D63" s="109"/>
      <c r="E63" s="110"/>
      <c r="F63" s="111"/>
      <c r="G63" s="112"/>
      <c r="H63" s="109"/>
      <c r="I63" s="110"/>
      <c r="J63" s="111"/>
      <c r="K63" s="113"/>
      <c r="L63" s="110"/>
      <c r="M63" s="110"/>
      <c r="N63" s="111"/>
      <c r="O63" s="112"/>
      <c r="P63" s="109"/>
      <c r="Q63" s="110"/>
      <c r="R63" s="111"/>
      <c r="S63" s="113"/>
      <c r="T63" s="110"/>
      <c r="U63" s="110"/>
      <c r="V63" s="115"/>
      <c r="W63" s="114"/>
      <c r="X63" s="109"/>
      <c r="Y63" s="110"/>
      <c r="Z63" s="111"/>
      <c r="AA63" s="112"/>
      <c r="AB63" s="109"/>
      <c r="AC63" s="110"/>
      <c r="AD63" s="111"/>
      <c r="AE63" s="112"/>
      <c r="AF63" s="109"/>
      <c r="AG63" s="110">
        <v>8</v>
      </c>
      <c r="AH63" s="111">
        <v>1</v>
      </c>
      <c r="AI63" s="112" t="s">
        <v>49</v>
      </c>
      <c r="AJ63" s="71">
        <f t="shared" si="16"/>
        <v>0</v>
      </c>
      <c r="AK63" s="72">
        <f t="shared" si="17"/>
        <v>8</v>
      </c>
      <c r="AL63" s="71">
        <f t="shared" si="17"/>
        <v>1</v>
      </c>
      <c r="AM63" s="106">
        <f t="shared" si="18"/>
        <v>8</v>
      </c>
      <c r="AN63" s="692" t="s">
        <v>457</v>
      </c>
      <c r="AO63" s="670" t="s">
        <v>458</v>
      </c>
    </row>
    <row r="64" spans="1:41" x14ac:dyDescent="0.2">
      <c r="A64" s="99"/>
      <c r="B64" s="558" t="s">
        <v>151</v>
      </c>
      <c r="C64" s="682" t="s">
        <v>152</v>
      </c>
      <c r="D64" s="109"/>
      <c r="E64" s="110"/>
      <c r="F64" s="111"/>
      <c r="G64" s="113"/>
      <c r="H64" s="109">
        <v>4</v>
      </c>
      <c r="I64" s="110">
        <v>4</v>
      </c>
      <c r="J64" s="111">
        <v>3</v>
      </c>
      <c r="K64" s="113" t="s">
        <v>30</v>
      </c>
      <c r="L64" s="110"/>
      <c r="M64" s="110"/>
      <c r="N64" s="111"/>
      <c r="O64" s="112"/>
      <c r="P64" s="109"/>
      <c r="Q64" s="110"/>
      <c r="R64" s="111"/>
      <c r="S64" s="113"/>
      <c r="T64" s="110"/>
      <c r="U64" s="110"/>
      <c r="V64" s="115"/>
      <c r="W64" s="114"/>
      <c r="X64" s="109"/>
      <c r="Y64" s="110"/>
      <c r="Z64" s="111"/>
      <c r="AA64" s="112"/>
      <c r="AB64" s="109"/>
      <c r="AC64" s="110"/>
      <c r="AD64" s="111"/>
      <c r="AE64" s="112"/>
      <c r="AF64" s="109"/>
      <c r="AG64" s="110"/>
      <c r="AH64" s="111"/>
      <c r="AI64" s="112"/>
      <c r="AJ64" s="71">
        <f>SUM(D64,H64,L64,P64,T64,X64,AB64,AF64)</f>
        <v>4</v>
      </c>
      <c r="AK64" s="72">
        <f t="shared" ref="AK64:AL67" si="19">SUM(AG64,AC64,Y64,U64,Q64,,M64,I64,E64)</f>
        <v>4</v>
      </c>
      <c r="AL64" s="71">
        <f t="shared" si="19"/>
        <v>3</v>
      </c>
      <c r="AM64" s="106">
        <f t="shared" si="10"/>
        <v>8</v>
      </c>
      <c r="AN64" s="68"/>
      <c r="AO64" s="73"/>
    </row>
    <row r="65" spans="1:41" ht="15" x14ac:dyDescent="0.2">
      <c r="A65" s="99"/>
      <c r="B65" s="558" t="s">
        <v>151</v>
      </c>
      <c r="C65" s="559" t="s">
        <v>153</v>
      </c>
      <c r="D65" s="109"/>
      <c r="E65" s="110"/>
      <c r="F65" s="111"/>
      <c r="G65" s="112"/>
      <c r="H65" s="109"/>
      <c r="I65" s="110"/>
      <c r="J65" s="111"/>
      <c r="K65" s="113"/>
      <c r="L65" s="110">
        <v>4</v>
      </c>
      <c r="M65" s="110">
        <v>4</v>
      </c>
      <c r="N65" s="111">
        <v>3</v>
      </c>
      <c r="O65" s="112" t="s">
        <v>30</v>
      </c>
      <c r="P65" s="109"/>
      <c r="Q65" s="110"/>
      <c r="R65" s="111"/>
      <c r="S65" s="113"/>
      <c r="T65" s="110"/>
      <c r="U65" s="110"/>
      <c r="V65" s="115"/>
      <c r="W65" s="114"/>
      <c r="X65" s="109"/>
      <c r="Y65" s="110"/>
      <c r="Z65" s="111"/>
      <c r="AA65" s="112"/>
      <c r="AB65" s="109"/>
      <c r="AC65" s="110"/>
      <c r="AD65" s="111"/>
      <c r="AE65" s="112"/>
      <c r="AF65" s="109"/>
      <c r="AG65" s="110"/>
      <c r="AH65" s="111"/>
      <c r="AI65" s="112"/>
      <c r="AJ65" s="71">
        <f>SUM(D65,H65,L65,P65,T65,X65,AB65,AF65)</f>
        <v>4</v>
      </c>
      <c r="AK65" s="72">
        <f t="shared" si="19"/>
        <v>4</v>
      </c>
      <c r="AL65" s="71">
        <f t="shared" si="19"/>
        <v>3</v>
      </c>
      <c r="AM65" s="106">
        <f t="shared" si="10"/>
        <v>8</v>
      </c>
      <c r="AN65" s="69"/>
      <c r="AO65" s="73"/>
    </row>
    <row r="66" spans="1:41" ht="15" x14ac:dyDescent="0.2">
      <c r="A66" s="99"/>
      <c r="B66" s="558" t="s">
        <v>151</v>
      </c>
      <c r="C66" s="559" t="s">
        <v>154</v>
      </c>
      <c r="D66" s="109"/>
      <c r="E66" s="110"/>
      <c r="F66" s="111"/>
      <c r="G66" s="112"/>
      <c r="H66" s="109"/>
      <c r="I66" s="110"/>
      <c r="J66" s="111"/>
      <c r="K66" s="113"/>
      <c r="L66" s="110"/>
      <c r="M66" s="110"/>
      <c r="N66" s="111"/>
      <c r="O66" s="112"/>
      <c r="P66" s="109">
        <v>4</v>
      </c>
      <c r="Q66" s="110">
        <v>4</v>
      </c>
      <c r="R66" s="111">
        <v>3</v>
      </c>
      <c r="S66" s="113" t="s">
        <v>30</v>
      </c>
      <c r="T66" s="110"/>
      <c r="U66" s="110"/>
      <c r="V66" s="115"/>
      <c r="W66" s="114"/>
      <c r="X66" s="109"/>
      <c r="Y66" s="110"/>
      <c r="Z66" s="111"/>
      <c r="AA66" s="112"/>
      <c r="AB66" s="109"/>
      <c r="AC66" s="110"/>
      <c r="AD66" s="111"/>
      <c r="AE66" s="112"/>
      <c r="AF66" s="109"/>
      <c r="AG66" s="110"/>
      <c r="AH66" s="111"/>
      <c r="AI66" s="112"/>
      <c r="AJ66" s="71">
        <f>SUM(D66,H66,L66,P66,T66,X66,AB66,AF66)</f>
        <v>4</v>
      </c>
      <c r="AK66" s="72">
        <f t="shared" si="19"/>
        <v>4</v>
      </c>
      <c r="AL66" s="71">
        <f t="shared" si="19"/>
        <v>3</v>
      </c>
      <c r="AM66" s="106">
        <f t="shared" si="10"/>
        <v>8</v>
      </c>
      <c r="AN66" s="69"/>
      <c r="AO66" s="70"/>
    </row>
    <row r="67" spans="1:41" ht="15" x14ac:dyDescent="0.2">
      <c r="A67" s="99"/>
      <c r="B67" s="558" t="s">
        <v>151</v>
      </c>
      <c r="C67" s="559" t="s">
        <v>155</v>
      </c>
      <c r="D67" s="109"/>
      <c r="E67" s="110"/>
      <c r="F67" s="111"/>
      <c r="G67" s="112"/>
      <c r="H67" s="109"/>
      <c r="I67" s="110"/>
      <c r="J67" s="111"/>
      <c r="K67" s="113"/>
      <c r="L67" s="109"/>
      <c r="M67" s="110"/>
      <c r="N67" s="111"/>
      <c r="O67" s="112"/>
      <c r="P67" s="109"/>
      <c r="Q67" s="110"/>
      <c r="R67" s="111"/>
      <c r="S67" s="113"/>
      <c r="T67" s="110">
        <v>4</v>
      </c>
      <c r="U67" s="110">
        <v>4</v>
      </c>
      <c r="V67" s="115">
        <v>3</v>
      </c>
      <c r="W67" s="114" t="s">
        <v>30</v>
      </c>
      <c r="X67" s="109"/>
      <c r="Y67" s="110"/>
      <c r="Z67" s="111"/>
      <c r="AA67" s="112"/>
      <c r="AB67" s="109"/>
      <c r="AC67" s="110"/>
      <c r="AD67" s="111"/>
      <c r="AE67" s="112"/>
      <c r="AF67" s="109"/>
      <c r="AG67" s="110"/>
      <c r="AH67" s="111"/>
      <c r="AI67" s="112"/>
      <c r="AJ67" s="71">
        <f>SUM(D67,H67,L67,P67,T67,X67,AB67,AF67)</f>
        <v>4</v>
      </c>
      <c r="AK67" s="72">
        <f t="shared" si="19"/>
        <v>4</v>
      </c>
      <c r="AL67" s="71">
        <f t="shared" si="19"/>
        <v>3</v>
      </c>
      <c r="AM67" s="106">
        <f t="shared" si="10"/>
        <v>8</v>
      </c>
      <c r="AN67" s="69"/>
      <c r="AO67" s="70"/>
    </row>
    <row r="68" spans="1:41" ht="15.75" thickBot="1" x14ac:dyDescent="0.25">
      <c r="A68" s="116"/>
      <c r="B68" s="117"/>
      <c r="C68" s="118" t="s">
        <v>156</v>
      </c>
      <c r="D68" s="119">
        <f>SUM(D10:D67)</f>
        <v>57</v>
      </c>
      <c r="E68" s="120">
        <f>SUM(E10:E67)</f>
        <v>101</v>
      </c>
      <c r="F68" s="120">
        <f>SUM(F10:F67)</f>
        <v>27</v>
      </c>
      <c r="G68" s="121" t="s">
        <v>157</v>
      </c>
      <c r="H68" s="119">
        <f>SUM(H10:H67)</f>
        <v>52</v>
      </c>
      <c r="I68" s="120">
        <f>SUM(I10:I67)</f>
        <v>64</v>
      </c>
      <c r="J68" s="120">
        <f>SUM(J10:J67)</f>
        <v>25</v>
      </c>
      <c r="K68" s="122" t="s">
        <v>157</v>
      </c>
      <c r="L68" s="120">
        <f>SUM(L10:L67)</f>
        <v>60</v>
      </c>
      <c r="M68" s="120">
        <f>SUM(M10:M67)</f>
        <v>48</v>
      </c>
      <c r="N68" s="120">
        <f>SUM(N10:N67)</f>
        <v>26</v>
      </c>
      <c r="O68" s="121" t="s">
        <v>157</v>
      </c>
      <c r="P68" s="119">
        <f>SUM(P10:P67)</f>
        <v>44</v>
      </c>
      <c r="Q68" s="120">
        <f>SUM(Q10:Q67)</f>
        <v>40</v>
      </c>
      <c r="R68" s="120">
        <f>SUM(R10:R67)</f>
        <v>19</v>
      </c>
      <c r="S68" s="122" t="s">
        <v>157</v>
      </c>
      <c r="T68" s="120">
        <f>SUM(T10:T67)</f>
        <v>28</v>
      </c>
      <c r="U68" s="120">
        <f>SUM(U10:U67)</f>
        <v>64</v>
      </c>
      <c r="V68" s="120">
        <f>SUM(V10:V67)</f>
        <v>23</v>
      </c>
      <c r="W68" s="121" t="s">
        <v>157</v>
      </c>
      <c r="X68" s="119">
        <f>SUM(X10:X67)</f>
        <v>16</v>
      </c>
      <c r="Y68" s="120">
        <f>SUM(Y10:Y67)</f>
        <v>36</v>
      </c>
      <c r="Z68" s="120">
        <f>SUM(Z10:Z66)</f>
        <v>12</v>
      </c>
      <c r="AA68" s="121" t="s">
        <v>157</v>
      </c>
      <c r="AB68" s="119">
        <f>SUM(AB10:AB67)</f>
        <v>0</v>
      </c>
      <c r="AC68" s="120">
        <f>SUM(AC10:AC67)</f>
        <v>16</v>
      </c>
      <c r="AD68" s="120">
        <f>SUM(AD10:AD67)</f>
        <v>3</v>
      </c>
      <c r="AE68" s="121" t="s">
        <v>157</v>
      </c>
      <c r="AF68" s="119">
        <f>SUM(AF10:AF67)</f>
        <v>20</v>
      </c>
      <c r="AG68" s="120">
        <f>SUM(AG10:AG67)</f>
        <v>44</v>
      </c>
      <c r="AH68" s="120">
        <f>SUM(AH10:AH67)</f>
        <v>14</v>
      </c>
      <c r="AI68" s="121" t="s">
        <v>157</v>
      </c>
      <c r="AJ68" s="123">
        <f>SUM(AJ10:AJ67)</f>
        <v>277</v>
      </c>
      <c r="AK68" s="124">
        <f>SUM(AK10:AK67)</f>
        <v>413</v>
      </c>
      <c r="AL68" s="124">
        <f>SUM(AL10:AL67)</f>
        <v>149</v>
      </c>
      <c r="AM68" s="125">
        <f>SUM(AM10:AM67)</f>
        <v>690</v>
      </c>
      <c r="AN68" s="74"/>
      <c r="AO68" s="74"/>
    </row>
    <row r="69" spans="1:41" ht="15" x14ac:dyDescent="0.2">
      <c r="A69" s="88"/>
      <c r="B69" s="75"/>
      <c r="C69" s="76" t="s">
        <v>158</v>
      </c>
      <c r="D69" s="89"/>
      <c r="E69" s="76"/>
      <c r="F69" s="76"/>
      <c r="G69" s="76"/>
      <c r="H69" s="76"/>
      <c r="I69" s="76"/>
      <c r="J69" s="76"/>
      <c r="K69" s="76"/>
      <c r="L69" s="766"/>
      <c r="M69" s="766"/>
      <c r="N69" s="766"/>
      <c r="O69" s="766"/>
      <c r="P69" s="766"/>
      <c r="Q69" s="766"/>
      <c r="R69" s="766"/>
      <c r="S69" s="766"/>
      <c r="T69" s="766"/>
      <c r="U69" s="766"/>
      <c r="V69" s="766"/>
      <c r="W69" s="766"/>
      <c r="X69" s="766"/>
      <c r="Y69" s="766"/>
      <c r="Z69" s="766"/>
      <c r="AA69" s="766"/>
      <c r="AB69" s="77"/>
      <c r="AC69" s="77"/>
      <c r="AD69" s="77"/>
      <c r="AE69" s="77"/>
      <c r="AF69" s="77"/>
      <c r="AG69" s="77"/>
      <c r="AH69" s="77"/>
      <c r="AI69" s="77"/>
      <c r="AJ69" s="78"/>
      <c r="AK69" s="78"/>
      <c r="AL69" s="78"/>
      <c r="AM69" s="79"/>
      <c r="AN69" s="74"/>
      <c r="AO69" s="74"/>
    </row>
    <row r="70" spans="1:41" x14ac:dyDescent="0.2">
      <c r="A70" s="696" t="s">
        <v>159</v>
      </c>
      <c r="B70" s="558" t="s">
        <v>28</v>
      </c>
      <c r="C70" s="664" t="s">
        <v>160</v>
      </c>
      <c r="D70" s="480"/>
      <c r="E70" s="72"/>
      <c r="F70" s="111"/>
      <c r="G70" s="114"/>
      <c r="H70" s="71"/>
      <c r="I70" s="72"/>
      <c r="J70" s="111"/>
      <c r="K70" s="114"/>
      <c r="L70" s="71"/>
      <c r="M70" s="72"/>
      <c r="N70" s="111"/>
      <c r="O70" s="114"/>
      <c r="P70" s="71"/>
      <c r="Q70" s="72"/>
      <c r="R70" s="111"/>
      <c r="S70" s="126"/>
      <c r="T70" s="72"/>
      <c r="U70" s="72"/>
      <c r="V70" s="115"/>
      <c r="W70" s="114"/>
      <c r="X70" s="71"/>
      <c r="Y70" s="72"/>
      <c r="Z70" s="111"/>
      <c r="AA70" s="111"/>
      <c r="AB70" s="71"/>
      <c r="AC70" s="72">
        <v>4</v>
      </c>
      <c r="AD70" s="111">
        <v>2</v>
      </c>
      <c r="AE70" s="112" t="s">
        <v>49</v>
      </c>
      <c r="AF70" s="71"/>
      <c r="AG70" s="72"/>
      <c r="AH70" s="111"/>
      <c r="AI70" s="112"/>
      <c r="AJ70" s="431">
        <f>AB70</f>
        <v>0</v>
      </c>
      <c r="AK70" s="72">
        <f t="shared" ref="AK70:AL70" si="20">AC70</f>
        <v>4</v>
      </c>
      <c r="AL70" s="127">
        <f t="shared" si="20"/>
        <v>2</v>
      </c>
      <c r="AM70" s="106">
        <f t="shared" ref="AM70:AM71" si="21">SUM(AJ70,AK70)</f>
        <v>4</v>
      </c>
      <c r="AN70" s="73" t="s">
        <v>163</v>
      </c>
      <c r="AO70" s="668" t="s">
        <v>497</v>
      </c>
    </row>
    <row r="71" spans="1:41" ht="13.5" thickBot="1" x14ac:dyDescent="0.25">
      <c r="A71" s="107" t="s">
        <v>507</v>
      </c>
      <c r="B71" s="558" t="s">
        <v>28</v>
      </c>
      <c r="C71" s="559" t="s">
        <v>504</v>
      </c>
      <c r="D71" s="480" t="s">
        <v>31</v>
      </c>
      <c r="E71" s="72" t="s">
        <v>31</v>
      </c>
      <c r="F71" s="111"/>
      <c r="G71" s="114"/>
      <c r="H71" s="71" t="s">
        <v>31</v>
      </c>
      <c r="I71" s="72" t="s">
        <v>31</v>
      </c>
      <c r="J71" s="111"/>
      <c r="K71" s="114"/>
      <c r="L71" s="71" t="s">
        <v>31</v>
      </c>
      <c r="M71" s="72" t="s">
        <v>31</v>
      </c>
      <c r="N71" s="111"/>
      <c r="O71" s="114"/>
      <c r="P71" s="71" t="s">
        <v>31</v>
      </c>
      <c r="Q71" s="72" t="s">
        <v>31</v>
      </c>
      <c r="R71" s="111"/>
      <c r="S71" s="126"/>
      <c r="T71" s="72" t="s">
        <v>31</v>
      </c>
      <c r="U71" s="72" t="s">
        <v>31</v>
      </c>
      <c r="V71" s="115"/>
      <c r="W71" s="114"/>
      <c r="X71" s="71"/>
      <c r="Y71" s="72"/>
      <c r="Z71" s="111"/>
      <c r="AA71" s="111"/>
      <c r="AB71" s="71"/>
      <c r="AC71" s="72"/>
      <c r="AD71" s="111"/>
      <c r="AE71" s="112"/>
      <c r="AF71" s="71" t="s">
        <v>31</v>
      </c>
      <c r="AG71" s="72">
        <v>4</v>
      </c>
      <c r="AH71" s="111">
        <v>2</v>
      </c>
      <c r="AI71" s="112" t="s">
        <v>49</v>
      </c>
      <c r="AJ71" s="431">
        <f t="shared" ref="AJ71" si="22">AB71</f>
        <v>0</v>
      </c>
      <c r="AK71" s="72">
        <f>AG71</f>
        <v>4</v>
      </c>
      <c r="AL71" s="127">
        <f>AH71</f>
        <v>2</v>
      </c>
      <c r="AM71" s="106">
        <f t="shared" si="21"/>
        <v>4</v>
      </c>
      <c r="AN71" s="59"/>
      <c r="AO71" s="59"/>
    </row>
    <row r="72" spans="1:41" ht="15.75" thickBot="1" x14ac:dyDescent="0.25">
      <c r="A72" s="80"/>
      <c r="B72" s="81"/>
      <c r="C72" s="82" t="s">
        <v>161</v>
      </c>
      <c r="D72" s="83">
        <f>SUM(D70:D71)</f>
        <v>0</v>
      </c>
      <c r="E72" s="84">
        <f>SUM(E70:E71)</f>
        <v>0</v>
      </c>
      <c r="F72" s="84">
        <f>SUM(F70:F71)</f>
        <v>0</v>
      </c>
      <c r="G72" s="85" t="s">
        <v>157</v>
      </c>
      <c r="H72" s="86">
        <f>SUM(H70:H71)</f>
        <v>0</v>
      </c>
      <c r="I72" s="84">
        <f>SUM(I70:I71)</f>
        <v>0</v>
      </c>
      <c r="J72" s="84">
        <f>SUM(J70:J71)</f>
        <v>0</v>
      </c>
      <c r="K72" s="85" t="s">
        <v>157</v>
      </c>
      <c r="L72" s="86">
        <f>SUM(L70:L71)</f>
        <v>0</v>
      </c>
      <c r="M72" s="84">
        <f>SUM(M70:M71)</f>
        <v>0</v>
      </c>
      <c r="N72" s="84">
        <f>SUM(N70:N71)</f>
        <v>0</v>
      </c>
      <c r="O72" s="85" t="s">
        <v>157</v>
      </c>
      <c r="P72" s="86">
        <f>SUM(P70:P71)</f>
        <v>0</v>
      </c>
      <c r="Q72" s="84">
        <f>SUM(Q70:Q71)</f>
        <v>0</v>
      </c>
      <c r="R72" s="84">
        <f>SUM(R70:R71)</f>
        <v>0</v>
      </c>
      <c r="S72" s="87" t="s">
        <v>157</v>
      </c>
      <c r="T72" s="84">
        <f>SUM(T70:T71)</f>
        <v>0</v>
      </c>
      <c r="U72" s="84">
        <f>SUM(U70:U71)</f>
        <v>0</v>
      </c>
      <c r="V72" s="84">
        <f>SUM(V70:V71)</f>
        <v>0</v>
      </c>
      <c r="W72" s="85" t="s">
        <v>157</v>
      </c>
      <c r="X72" s="86">
        <f>SUM(X70:X71)</f>
        <v>0</v>
      </c>
      <c r="Y72" s="84">
        <f>SUM(Y70:Y71)</f>
        <v>0</v>
      </c>
      <c r="Z72" s="84">
        <f>SUM(Z70:Z71)</f>
        <v>0</v>
      </c>
      <c r="AA72" s="87" t="s">
        <v>157</v>
      </c>
      <c r="AB72" s="86">
        <f>SUM(AB70:AB71)</f>
        <v>0</v>
      </c>
      <c r="AC72" s="84">
        <f>SUM(AC70:AC71)</f>
        <v>4</v>
      </c>
      <c r="AD72" s="84">
        <f>SUM(AD70:AD71)</f>
        <v>2</v>
      </c>
      <c r="AE72" s="85" t="s">
        <v>157</v>
      </c>
      <c r="AF72" s="86">
        <f>SUM(AF70:AF71)</f>
        <v>0</v>
      </c>
      <c r="AG72" s="84">
        <f>SUM(AG70:AG71)</f>
        <v>4</v>
      </c>
      <c r="AH72" s="84">
        <f>SUM(AH70:AH71)</f>
        <v>2</v>
      </c>
      <c r="AI72" s="85" t="s">
        <v>157</v>
      </c>
      <c r="AJ72" s="86">
        <f>SUM(AJ70:AJ71)</f>
        <v>0</v>
      </c>
      <c r="AK72" s="84">
        <f>SUM(AK70:AK71)</f>
        <v>8</v>
      </c>
      <c r="AL72" s="84">
        <f>SUM(AL70:AL71)</f>
        <v>4</v>
      </c>
      <c r="AM72" s="90">
        <f>SUM(AM70:AM71)</f>
        <v>8</v>
      </c>
      <c r="AN72" s="74"/>
      <c r="AO72" s="74"/>
    </row>
    <row r="73" spans="1:41" ht="15" x14ac:dyDescent="0.2">
      <c r="A73" s="88"/>
      <c r="B73" s="75"/>
      <c r="C73" s="129" t="s">
        <v>162</v>
      </c>
      <c r="D73" s="89"/>
      <c r="E73" s="76"/>
      <c r="F73" s="76"/>
      <c r="G73" s="76"/>
      <c r="H73" s="76"/>
      <c r="I73" s="76"/>
      <c r="J73" s="76"/>
      <c r="K73" s="76"/>
      <c r="L73" s="766"/>
      <c r="M73" s="766"/>
      <c r="N73" s="766"/>
      <c r="O73" s="766"/>
      <c r="P73" s="766"/>
      <c r="Q73" s="766"/>
      <c r="R73" s="766"/>
      <c r="S73" s="766"/>
      <c r="T73" s="766"/>
      <c r="U73" s="766"/>
      <c r="V73" s="766"/>
      <c r="W73" s="766"/>
      <c r="X73" s="766"/>
      <c r="Y73" s="766"/>
      <c r="Z73" s="766"/>
      <c r="AA73" s="766"/>
      <c r="AB73" s="77"/>
      <c r="AC73" s="77"/>
      <c r="AD73" s="77"/>
      <c r="AE73" s="77"/>
      <c r="AF73" s="77"/>
      <c r="AG73" s="77"/>
      <c r="AH73" s="77"/>
      <c r="AI73" s="77"/>
      <c r="AJ73" s="78"/>
      <c r="AK73" s="78"/>
      <c r="AL73" s="78"/>
      <c r="AM73" s="79"/>
      <c r="AN73" s="74"/>
      <c r="AO73" s="74"/>
    </row>
    <row r="74" spans="1:41" ht="13.5" thickBot="1" x14ac:dyDescent="0.25">
      <c r="A74" s="696" t="s">
        <v>437</v>
      </c>
      <c r="B74" s="558" t="s">
        <v>28</v>
      </c>
      <c r="C74" s="664" t="s">
        <v>438</v>
      </c>
      <c r="D74" s="480" t="s">
        <v>31</v>
      </c>
      <c r="E74" s="72" t="s">
        <v>31</v>
      </c>
      <c r="F74" s="111"/>
      <c r="G74" s="114"/>
      <c r="H74" s="71" t="s">
        <v>31</v>
      </c>
      <c r="I74" s="72">
        <v>160</v>
      </c>
      <c r="J74" s="111">
        <v>5</v>
      </c>
      <c r="K74" s="114" t="s">
        <v>49</v>
      </c>
      <c r="L74" s="71" t="s">
        <v>31</v>
      </c>
      <c r="M74" s="72" t="s">
        <v>31</v>
      </c>
      <c r="N74" s="111"/>
      <c r="O74" s="114"/>
      <c r="P74" s="71"/>
      <c r="Q74" s="72"/>
      <c r="R74" s="111"/>
      <c r="S74" s="126"/>
      <c r="T74" s="72"/>
      <c r="U74" s="72"/>
      <c r="V74" s="115"/>
      <c r="W74" s="114"/>
      <c r="X74" s="71" t="s">
        <v>31</v>
      </c>
      <c r="Y74" s="72" t="s">
        <v>31</v>
      </c>
      <c r="Z74" s="111"/>
      <c r="AA74" s="112"/>
      <c r="AB74" s="71" t="s">
        <v>31</v>
      </c>
      <c r="AC74" s="72" t="s">
        <v>31</v>
      </c>
      <c r="AD74" s="111"/>
      <c r="AE74" s="112"/>
      <c r="AF74" s="71" t="s">
        <v>31</v>
      </c>
      <c r="AG74" s="72" t="s">
        <v>31</v>
      </c>
      <c r="AH74" s="111"/>
      <c r="AI74" s="112"/>
      <c r="AJ74" s="71">
        <f>SUM(D74,H74,L74,P74,T74,X74)</f>
        <v>0</v>
      </c>
      <c r="AK74" s="72">
        <f>SUM(E74,I74,M74,Q74,U74,Y74)</f>
        <v>160</v>
      </c>
      <c r="AL74" s="127">
        <f>IF(J74+F74+N74+R74+V74+Z74=0,"",J74+F74+N74+R74+V74+Z74)</f>
        <v>5</v>
      </c>
      <c r="AM74" s="106">
        <f t="shared" ref="AM74" si="23">SUM(AJ74,AK74)</f>
        <v>160</v>
      </c>
      <c r="AN74" s="68" t="s">
        <v>285</v>
      </c>
      <c r="AO74" s="670" t="s">
        <v>490</v>
      </c>
    </row>
    <row r="75" spans="1:41" ht="15.75" thickBot="1" x14ac:dyDescent="0.25">
      <c r="A75" s="80"/>
      <c r="B75" s="81"/>
      <c r="C75" s="82" t="s">
        <v>161</v>
      </c>
      <c r="D75" s="83">
        <f>SUM(D74:D74)</f>
        <v>0</v>
      </c>
      <c r="E75" s="84">
        <f>SUM(E74:E74)</f>
        <v>0</v>
      </c>
      <c r="F75" s="84">
        <f>SUM(F74:F74)</f>
        <v>0</v>
      </c>
      <c r="G75" s="85" t="s">
        <v>157</v>
      </c>
      <c r="H75" s="86">
        <f>SUM(H74:H74)</f>
        <v>0</v>
      </c>
      <c r="I75" s="84">
        <f>SUM(I74:I74)</f>
        <v>160</v>
      </c>
      <c r="J75" s="84">
        <f>SUM(J74:J74)</f>
        <v>5</v>
      </c>
      <c r="K75" s="85" t="s">
        <v>157</v>
      </c>
      <c r="L75" s="86">
        <f>SUM(L74:L74)</f>
        <v>0</v>
      </c>
      <c r="M75" s="84">
        <f>SUM(M74:M74)</f>
        <v>0</v>
      </c>
      <c r="N75" s="84">
        <f>SUM(N74:N74)</f>
        <v>0</v>
      </c>
      <c r="O75" s="85" t="s">
        <v>157</v>
      </c>
      <c r="P75" s="86">
        <f>SUM(P74:P74)</f>
        <v>0</v>
      </c>
      <c r="Q75" s="84">
        <f>SUM(Q74:Q74)</f>
        <v>0</v>
      </c>
      <c r="R75" s="84">
        <f>SUM(R74:R74)</f>
        <v>0</v>
      </c>
      <c r="S75" s="87" t="s">
        <v>157</v>
      </c>
      <c r="T75" s="84">
        <f>SUM(T74:T74)</f>
        <v>0</v>
      </c>
      <c r="U75" s="84">
        <f>SUM(U74:U74)</f>
        <v>0</v>
      </c>
      <c r="V75" s="84">
        <f>SUM(V74:V74)</f>
        <v>0</v>
      </c>
      <c r="W75" s="85" t="s">
        <v>157</v>
      </c>
      <c r="X75" s="86">
        <f>SUM(X74:X74)</f>
        <v>0</v>
      </c>
      <c r="Y75" s="84">
        <f>SUM(Y74:Y74)</f>
        <v>0</v>
      </c>
      <c r="Z75" s="84">
        <f>SUM(Z74:Z74)</f>
        <v>0</v>
      </c>
      <c r="AA75" s="85" t="s">
        <v>157</v>
      </c>
      <c r="AB75" s="86">
        <f>SUM(AB74:AB74)</f>
        <v>0</v>
      </c>
      <c r="AC75" s="84">
        <f>SUM(AC74:AC74)</f>
        <v>0</v>
      </c>
      <c r="AD75" s="84">
        <f>SUM(AD74:AD74)</f>
        <v>0</v>
      </c>
      <c r="AE75" s="85" t="s">
        <v>157</v>
      </c>
      <c r="AF75" s="86">
        <f>SUM(AF74:AF74)</f>
        <v>0</v>
      </c>
      <c r="AG75" s="84">
        <f>SUM(AG74:AG74)</f>
        <v>0</v>
      </c>
      <c r="AH75" s="84">
        <f>SUM(AH74:AH74)</f>
        <v>0</v>
      </c>
      <c r="AI75" s="85" t="s">
        <v>157</v>
      </c>
      <c r="AJ75" s="86">
        <f>SUM(AJ74:AJ74)</f>
        <v>0</v>
      </c>
      <c r="AK75" s="84">
        <f>SUM(AK74:AK74)</f>
        <v>160</v>
      </c>
      <c r="AL75" s="84">
        <f>SUM(AL74:AL74)</f>
        <v>5</v>
      </c>
      <c r="AM75" s="90">
        <f>SUM(AM74:AM74)</f>
        <v>160</v>
      </c>
      <c r="AN75" s="74"/>
      <c r="AO75" s="74"/>
    </row>
    <row r="76" spans="1:41" ht="15" x14ac:dyDescent="0.2">
      <c r="A76" s="88"/>
      <c r="B76" s="75"/>
      <c r="C76" s="129" t="s">
        <v>164</v>
      </c>
      <c r="D76" s="89"/>
      <c r="E76" s="76"/>
      <c r="F76" s="76"/>
      <c r="G76" s="76"/>
      <c r="H76" s="76"/>
      <c r="I76" s="76"/>
      <c r="J76" s="76"/>
      <c r="K76" s="76"/>
      <c r="L76" s="766"/>
      <c r="M76" s="766"/>
      <c r="N76" s="766"/>
      <c r="O76" s="766"/>
      <c r="P76" s="766"/>
      <c r="Q76" s="766"/>
      <c r="R76" s="766"/>
      <c r="S76" s="766"/>
      <c r="T76" s="766"/>
      <c r="U76" s="766"/>
      <c r="V76" s="766"/>
      <c r="W76" s="766"/>
      <c r="X76" s="766"/>
      <c r="Y76" s="766"/>
      <c r="Z76" s="766"/>
      <c r="AA76" s="766"/>
      <c r="AB76" s="77"/>
      <c r="AC76" s="77"/>
      <c r="AD76" s="77"/>
      <c r="AE76" s="77"/>
      <c r="AF76" s="77"/>
      <c r="AG76" s="77"/>
      <c r="AH76" s="77"/>
      <c r="AI76" s="77"/>
      <c r="AJ76" s="78"/>
      <c r="AK76" s="78"/>
      <c r="AL76" s="78"/>
      <c r="AM76" s="79"/>
      <c r="AN76" s="74"/>
      <c r="AO76" s="74"/>
    </row>
    <row r="77" spans="1:41" ht="13.5" thickBot="1" x14ac:dyDescent="0.25">
      <c r="A77" s="107" t="s">
        <v>452</v>
      </c>
      <c r="B77" s="558" t="s">
        <v>165</v>
      </c>
      <c r="C77" s="559" t="s">
        <v>498</v>
      </c>
      <c r="D77" s="480" t="s">
        <v>31</v>
      </c>
      <c r="E77" s="72" t="s">
        <v>31</v>
      </c>
      <c r="F77" s="111"/>
      <c r="G77" s="114"/>
      <c r="H77" s="71" t="s">
        <v>31</v>
      </c>
      <c r="I77" s="72"/>
      <c r="J77" s="111"/>
      <c r="K77" s="114"/>
      <c r="L77" s="71" t="s">
        <v>31</v>
      </c>
      <c r="M77" s="72" t="s">
        <v>31</v>
      </c>
      <c r="N77" s="111"/>
      <c r="O77" s="114"/>
      <c r="P77" s="71"/>
      <c r="Q77" s="72"/>
      <c r="R77" s="111" t="s">
        <v>166</v>
      </c>
      <c r="S77" s="126" t="s">
        <v>167</v>
      </c>
      <c r="T77" s="72"/>
      <c r="U77" s="72"/>
      <c r="V77" s="115"/>
      <c r="W77" s="114"/>
      <c r="X77" s="71" t="s">
        <v>31</v>
      </c>
      <c r="Y77" s="72" t="s">
        <v>31</v>
      </c>
      <c r="Z77" s="111"/>
      <c r="AA77" s="112"/>
      <c r="AB77" s="71" t="s">
        <v>31</v>
      </c>
      <c r="AC77" s="72" t="s">
        <v>31</v>
      </c>
      <c r="AD77" s="111"/>
      <c r="AE77" s="112"/>
      <c r="AF77" s="71" t="s">
        <v>31</v>
      </c>
      <c r="AG77" s="72" t="s">
        <v>31</v>
      </c>
      <c r="AH77" s="111"/>
      <c r="AI77" s="112"/>
      <c r="AJ77" s="71">
        <f>SUM(D77,H77,L77,P77,T77,X77)</f>
        <v>0</v>
      </c>
      <c r="AK77" s="72">
        <f>SUM(E77,I77,M77,Q77,U77,Y77)</f>
        <v>0</v>
      </c>
      <c r="AL77" s="127" t="s">
        <v>166</v>
      </c>
      <c r="AM77" s="106">
        <f t="shared" ref="AM77" si="24">SUM(AJ77,AK77)</f>
        <v>0</v>
      </c>
      <c r="AN77" s="73"/>
      <c r="AO77" s="73"/>
    </row>
    <row r="78" spans="1:41" ht="15.75" thickBot="1" x14ac:dyDescent="0.25">
      <c r="A78" s="80"/>
      <c r="B78" s="81"/>
      <c r="C78" s="82" t="s">
        <v>168</v>
      </c>
      <c r="D78" s="83">
        <f>SUM(D77:D77)</f>
        <v>0</v>
      </c>
      <c r="E78" s="84">
        <f>SUM(E77:E77)</f>
        <v>0</v>
      </c>
      <c r="F78" s="84">
        <f>SUM(F77:F77)</f>
        <v>0</v>
      </c>
      <c r="G78" s="85" t="s">
        <v>157</v>
      </c>
      <c r="H78" s="86">
        <v>0</v>
      </c>
      <c r="I78" s="84">
        <f>SUM(I77:I77)</f>
        <v>0</v>
      </c>
      <c r="J78" s="84">
        <f>SUM(J77:J77)</f>
        <v>0</v>
      </c>
      <c r="K78" s="85" t="s">
        <v>157</v>
      </c>
      <c r="L78" s="86">
        <f>SUM(L77:L77)</f>
        <v>0</v>
      </c>
      <c r="M78" s="84">
        <f>SUM(M77:M77)</f>
        <v>0</v>
      </c>
      <c r="N78" s="84">
        <f>SUM(N77:N77)</f>
        <v>0</v>
      </c>
      <c r="O78" s="85" t="s">
        <v>157</v>
      </c>
      <c r="P78" s="86">
        <f>SUM(P77:P77)</f>
        <v>0</v>
      </c>
      <c r="Q78" s="84">
        <f>SUM(Q77:Q77)</f>
        <v>0</v>
      </c>
      <c r="R78" s="84">
        <f>SUM(R77:R77)</f>
        <v>0</v>
      </c>
      <c r="S78" s="87" t="s">
        <v>157</v>
      </c>
      <c r="T78" s="84">
        <f>SUM(T77:T77)</f>
        <v>0</v>
      </c>
      <c r="U78" s="84">
        <f>SUM(U77:U77)</f>
        <v>0</v>
      </c>
      <c r="V78" s="84">
        <f>SUM(V77:V77)</f>
        <v>0</v>
      </c>
      <c r="W78" s="85" t="s">
        <v>157</v>
      </c>
      <c r="X78" s="86">
        <f>SUM(X77:X77)</f>
        <v>0</v>
      </c>
      <c r="Y78" s="84">
        <f>SUM(Y77:Y77)</f>
        <v>0</v>
      </c>
      <c r="Z78" s="84">
        <f>SUM(Z77:Z77)</f>
        <v>0</v>
      </c>
      <c r="AA78" s="85" t="s">
        <v>157</v>
      </c>
      <c r="AB78" s="86">
        <f>SUM(AB77:AB77)</f>
        <v>0</v>
      </c>
      <c r="AC78" s="84">
        <f>SUM(AC77:AC77)</f>
        <v>0</v>
      </c>
      <c r="AD78" s="84">
        <f>SUM(AD77:AD77)</f>
        <v>0</v>
      </c>
      <c r="AE78" s="85" t="s">
        <v>157</v>
      </c>
      <c r="AF78" s="86">
        <f>SUM(AF77:AF77)</f>
        <v>0</v>
      </c>
      <c r="AG78" s="84">
        <f>SUM(AG77:AG77)</f>
        <v>0</v>
      </c>
      <c r="AH78" s="84">
        <f>SUM(AH77:AH77)</f>
        <v>0</v>
      </c>
      <c r="AI78" s="85" t="s">
        <v>157</v>
      </c>
      <c r="AJ78" s="86">
        <f>SUM(AJ77:AJ77)</f>
        <v>0</v>
      </c>
      <c r="AK78" s="84">
        <f>SUM(AK77:AK77)</f>
        <v>0</v>
      </c>
      <c r="AL78" s="84" t="s">
        <v>166</v>
      </c>
      <c r="AM78" s="90">
        <f>SUM(AM77:AM77)</f>
        <v>0</v>
      </c>
      <c r="AN78" s="74"/>
      <c r="AO78" s="74"/>
    </row>
    <row r="79" spans="1:41" ht="18.75" thickBot="1" x14ac:dyDescent="0.3">
      <c r="A79" s="91"/>
      <c r="B79" s="92"/>
      <c r="C79" s="93" t="s">
        <v>169</v>
      </c>
      <c r="D79" s="94">
        <f>D68</f>
        <v>57</v>
      </c>
      <c r="E79" s="94">
        <f>E68</f>
        <v>101</v>
      </c>
      <c r="F79" s="94">
        <f>SUM(F68,F72,F78,F75)</f>
        <v>27</v>
      </c>
      <c r="G79" s="95" t="s">
        <v>157</v>
      </c>
      <c r="H79" s="96">
        <f>SUM(H68,H78)</f>
        <v>52</v>
      </c>
      <c r="I79" s="94">
        <f>I68</f>
        <v>64</v>
      </c>
      <c r="J79" s="94">
        <f>SUM(J68,J72,J75,J78)</f>
        <v>30</v>
      </c>
      <c r="K79" s="95" t="s">
        <v>157</v>
      </c>
      <c r="L79" s="96">
        <f>L68</f>
        <v>60</v>
      </c>
      <c r="M79" s="94">
        <f>M68</f>
        <v>48</v>
      </c>
      <c r="N79" s="94">
        <f>SUM(N68,N72,N78,N75)</f>
        <v>26</v>
      </c>
      <c r="O79" s="95" t="s">
        <v>157</v>
      </c>
      <c r="P79" s="96">
        <f>P68</f>
        <v>44</v>
      </c>
      <c r="Q79" s="94">
        <f>Q68</f>
        <v>40</v>
      </c>
      <c r="R79" s="94">
        <f>SUM(R68,R72,R78,R75)</f>
        <v>19</v>
      </c>
      <c r="S79" s="97" t="s">
        <v>157</v>
      </c>
      <c r="T79" s="94">
        <f>T68</f>
        <v>28</v>
      </c>
      <c r="U79" s="94">
        <f>U68</f>
        <v>64</v>
      </c>
      <c r="V79" s="94">
        <f>SUM(V68,V75,V78)</f>
        <v>23</v>
      </c>
      <c r="W79" s="95" t="s">
        <v>157</v>
      </c>
      <c r="X79" s="96">
        <f>X68</f>
        <v>16</v>
      </c>
      <c r="Y79" s="94">
        <f>Y68</f>
        <v>36</v>
      </c>
      <c r="Z79" s="94">
        <f>SUM(Z68,Z72,Z78,Z75)</f>
        <v>12</v>
      </c>
      <c r="AA79" s="97" t="s">
        <v>157</v>
      </c>
      <c r="AB79" s="96">
        <f>AB68</f>
        <v>0</v>
      </c>
      <c r="AC79" s="94">
        <f>SUM(AC68,AC72,AC78,AC75)</f>
        <v>20</v>
      </c>
      <c r="AD79" s="94">
        <f>SUM(AD68,AD72,AD78,AD75)</f>
        <v>5</v>
      </c>
      <c r="AE79" s="97" t="s">
        <v>157</v>
      </c>
      <c r="AF79" s="96">
        <f>AF68</f>
        <v>20</v>
      </c>
      <c r="AG79" s="94">
        <f>SUM(AG68,AG72,AG78,AG75)</f>
        <v>48</v>
      </c>
      <c r="AH79" s="94">
        <f>SUM(AH68,AH72,AH75,AH78)</f>
        <v>16</v>
      </c>
      <c r="AI79" s="432" t="s">
        <v>157</v>
      </c>
      <c r="AJ79" s="96">
        <f>SUM(AJ68,AJ72)</f>
        <v>277</v>
      </c>
      <c r="AK79" s="94">
        <f>SUM(AK68,AK72)</f>
        <v>421</v>
      </c>
      <c r="AL79" s="94">
        <f>SUM(AL68,AL72,AL75)</f>
        <v>158</v>
      </c>
      <c r="AM79" s="98">
        <f>SUM(AJ79,AK79)</f>
        <v>698</v>
      </c>
      <c r="AN79" s="74"/>
      <c r="AO79" s="74"/>
    </row>
    <row r="80" spans="1:41" ht="17.25" thickTop="1" thickBot="1" x14ac:dyDescent="0.3">
      <c r="A80" s="807"/>
      <c r="B80" s="808"/>
      <c r="C80" s="808"/>
      <c r="D80" s="808"/>
      <c r="E80" s="808"/>
      <c r="F80" s="808"/>
      <c r="G80" s="808"/>
      <c r="H80" s="808"/>
      <c r="I80" s="808"/>
      <c r="J80" s="808"/>
      <c r="K80" s="808"/>
      <c r="L80" s="808"/>
      <c r="M80" s="808"/>
      <c r="N80" s="808"/>
      <c r="O80" s="808"/>
      <c r="P80" s="808"/>
      <c r="Q80" s="808"/>
      <c r="R80" s="808"/>
      <c r="S80" s="808"/>
      <c r="T80" s="808"/>
      <c r="U80" s="808"/>
      <c r="V80" s="808"/>
      <c r="W80" s="808"/>
      <c r="X80" s="808"/>
      <c r="Y80" s="808"/>
      <c r="Z80" s="808"/>
      <c r="AA80" s="808"/>
      <c r="AB80" s="561"/>
      <c r="AC80" s="561"/>
      <c r="AD80" s="561"/>
      <c r="AE80" s="561"/>
      <c r="AF80" s="561"/>
      <c r="AG80" s="561"/>
      <c r="AH80" s="561"/>
      <c r="AI80" s="561"/>
      <c r="AJ80" s="4"/>
      <c r="AK80" s="4"/>
      <c r="AL80" s="4"/>
      <c r="AM80" s="5"/>
    </row>
    <row r="81" spans="1:41" ht="17.25" thickTop="1" thickBot="1" x14ac:dyDescent="0.3">
      <c r="A81" s="805" t="s">
        <v>170</v>
      </c>
      <c r="B81" s="806"/>
      <c r="C81" s="806"/>
      <c r="D81" s="806"/>
      <c r="E81" s="806"/>
      <c r="F81" s="806"/>
      <c r="G81" s="806"/>
      <c r="H81" s="806"/>
      <c r="I81" s="806"/>
      <c r="J81" s="806"/>
      <c r="K81" s="806"/>
      <c r="L81" s="806"/>
      <c r="M81" s="806"/>
      <c r="N81" s="806"/>
      <c r="O81" s="806"/>
      <c r="P81" s="806"/>
      <c r="Q81" s="806"/>
      <c r="R81" s="806"/>
      <c r="S81" s="806"/>
      <c r="T81" s="806"/>
      <c r="U81" s="806"/>
      <c r="V81" s="806"/>
      <c r="W81" s="806"/>
      <c r="X81" s="806"/>
      <c r="Y81" s="806"/>
      <c r="Z81" s="806"/>
      <c r="AA81" s="806"/>
      <c r="AB81" s="560"/>
      <c r="AC81" s="560"/>
      <c r="AD81" s="560"/>
      <c r="AE81" s="560"/>
      <c r="AF81" s="560"/>
      <c r="AG81" s="560"/>
      <c r="AH81" s="560"/>
      <c r="AI81" s="560"/>
      <c r="AJ81" s="390"/>
      <c r="AK81" s="390"/>
      <c r="AL81" s="390"/>
      <c r="AM81" s="391"/>
    </row>
    <row r="82" spans="1:41" ht="16.5" x14ac:dyDescent="0.3">
      <c r="A82" s="387"/>
      <c r="B82" s="388"/>
      <c r="C82" s="389" t="s">
        <v>171</v>
      </c>
      <c r="D82" s="383"/>
      <c r="E82" s="383"/>
      <c r="F82" s="384"/>
      <c r="G82" s="381" t="str">
        <f>IF(COUNTIF(G10:G78,"A")=0,"0",COUNTIF(G10:G78,"A"))</f>
        <v>0</v>
      </c>
      <c r="H82" s="383"/>
      <c r="I82" s="383"/>
      <c r="J82" s="384"/>
      <c r="K82" s="381" t="str">
        <f>IF(COUNTIF(K10:K78,"A")=0,"0",COUNTIF(K10:K78,"A"))</f>
        <v>0</v>
      </c>
      <c r="L82" s="383"/>
      <c r="M82" s="383"/>
      <c r="N82" s="384"/>
      <c r="O82" s="381" t="str">
        <f>IF(COUNTIF(O10:O78,"A")=0,"0",COUNTIF(O10:O78,"A"))</f>
        <v>0</v>
      </c>
      <c r="P82" s="383"/>
      <c r="Q82" s="383"/>
      <c r="R82" s="384"/>
      <c r="S82" s="381" t="str">
        <f>IF(COUNTIF(S10:S78,"A")=0,"0",COUNTIF(S10:S78,"A"))</f>
        <v>0</v>
      </c>
      <c r="T82" s="383"/>
      <c r="U82" s="383"/>
      <c r="V82" s="384"/>
      <c r="W82" s="381" t="str">
        <f>IF(COUNTIF(W10:W78,"A")=0,"0",COUNTIF(W10:W78,"A"))</f>
        <v>0</v>
      </c>
      <c r="X82" s="383"/>
      <c r="Y82" s="383"/>
      <c r="Z82" s="384"/>
      <c r="AA82" s="381" t="str">
        <f>IF(COUNTIF(AA10:AA78,"A")=0,"0",COUNTIF(AA10:AA78,"A"))</f>
        <v>0</v>
      </c>
      <c r="AB82" s="383"/>
      <c r="AC82" s="383"/>
      <c r="AD82" s="384"/>
      <c r="AE82" s="381" t="str">
        <f>IF(COUNTIF(AE10:AE78,"A")=0,"0",COUNTIF(AE10:AE78,"A"))</f>
        <v>0</v>
      </c>
      <c r="AF82" s="383"/>
      <c r="AG82" s="383"/>
      <c r="AH82" s="384"/>
      <c r="AI82" s="381" t="str">
        <f>IF(COUNTIF(AI10:AI78,"A")=0,"0",COUNTIF(AI10:AI78,"A"))</f>
        <v>0</v>
      </c>
      <c r="AJ82" s="383"/>
      <c r="AK82" s="383"/>
      <c r="AL82" s="384"/>
      <c r="AM82" s="382" t="str">
        <f>IF(SUM(G82:AL82)=0,"",SUM(G82:AL82))</f>
        <v/>
      </c>
    </row>
    <row r="83" spans="1:41" ht="16.5" x14ac:dyDescent="0.3">
      <c r="A83" s="6"/>
      <c r="B83" s="599"/>
      <c r="C83" s="600" t="s">
        <v>172</v>
      </c>
      <c r="D83" s="601"/>
      <c r="E83" s="601"/>
      <c r="F83" s="602"/>
      <c r="G83" s="603" t="str">
        <f>IF(COUNTIF(G10:G78,"B")=0,"0",COUNTIF(G10:G78,"B"))</f>
        <v>0</v>
      </c>
      <c r="H83" s="601"/>
      <c r="I83" s="601"/>
      <c r="J83" s="602"/>
      <c r="K83" s="603" t="str">
        <f>IF(COUNTIF(K10:K78,"B")=0,"0",COUNTIF(K10:K78,"B"))</f>
        <v>0</v>
      </c>
      <c r="L83" s="601"/>
      <c r="M83" s="601"/>
      <c r="N83" s="602"/>
      <c r="O83" s="603" t="str">
        <f>IF(COUNTIF(O10:O78,"B")=0,"0",COUNTIF(O10:O78,"B"))</f>
        <v>0</v>
      </c>
      <c r="P83" s="601"/>
      <c r="Q83" s="601"/>
      <c r="R83" s="602"/>
      <c r="S83" s="603" t="str">
        <f>IF(COUNTIF(S10:S78,"B")=0,"0",COUNTIF(S10:S78,"B"))</f>
        <v>0</v>
      </c>
      <c r="T83" s="601"/>
      <c r="U83" s="601"/>
      <c r="V83" s="602"/>
      <c r="W83" s="603" t="str">
        <f>IF(COUNTIF(W10:W78,"B")=0,"0",COUNTIF(W10:W78,"B"))</f>
        <v>0</v>
      </c>
      <c r="X83" s="601"/>
      <c r="Y83" s="601"/>
      <c r="Z83" s="602"/>
      <c r="AA83" s="603" t="str">
        <f>IF(COUNTIF(AA10:AA78,"B")=0,"0",COUNTIF(AA10:AA78,"B"))</f>
        <v>0</v>
      </c>
      <c r="AB83" s="601"/>
      <c r="AC83" s="601"/>
      <c r="AD83" s="602"/>
      <c r="AE83" s="603" t="str">
        <f>IF(COUNTIF(AE10:AE78,"B")=0,"0",COUNTIF(AE10:AE78,"B"))</f>
        <v>0</v>
      </c>
      <c r="AF83" s="601"/>
      <c r="AG83" s="601"/>
      <c r="AH83" s="602"/>
      <c r="AI83" s="603" t="str">
        <f>IF(COUNTIF(AI10:AI78,"B")=0,"0",COUNTIF(AI10:AI78,"B"))</f>
        <v>0</v>
      </c>
      <c r="AJ83" s="601"/>
      <c r="AK83" s="601"/>
      <c r="AL83" s="602"/>
      <c r="AM83" s="604" t="str">
        <f t="shared" ref="AM83:AM91" si="25">IF(SUM(G83:AL83)=0,"",SUM(G83:AL83))</f>
        <v/>
      </c>
    </row>
    <row r="84" spans="1:41" ht="16.5" x14ac:dyDescent="0.3">
      <c r="A84" s="6"/>
      <c r="B84" s="599"/>
      <c r="C84" s="600" t="s">
        <v>173</v>
      </c>
      <c r="D84" s="601"/>
      <c r="E84" s="601"/>
      <c r="F84" s="602"/>
      <c r="G84" s="603">
        <f>IF(COUNTIF(G10:G78,"ÉÉ")+COUNTIF(G10:G78,"ÉÉ(Z)")=0,"0",COUNTIF(G10:G78,"ÉÉ")+COUNTIF(G10:G78,"ÉÉ(Z)"))</f>
        <v>4</v>
      </c>
      <c r="H84" s="601"/>
      <c r="I84" s="601"/>
      <c r="J84" s="602"/>
      <c r="K84" s="603">
        <f>IF(COUNTIF(K10:K78,"ÉÉ")+COUNTIF(K10:K78,"ÉÉ(Z)")=0,"0",COUNTIF(K10:K78,"ÉÉ")+COUNTIF(K10:K78,"ÉÉ(Z)"))</f>
        <v>5</v>
      </c>
      <c r="L84" s="601"/>
      <c r="M84" s="601"/>
      <c r="N84" s="602"/>
      <c r="O84" s="603">
        <f>IF(COUNTIF(O10:O78,"ÉÉ")+COUNTIF(O10:O78,"ÉÉ(Z)")=0,"0",COUNTIF(O10:O78,"ÉÉ")+COUNTIF(O10:O78,"ÉÉ(Z)"))</f>
        <v>5</v>
      </c>
      <c r="P84" s="601"/>
      <c r="Q84" s="601"/>
      <c r="R84" s="602"/>
      <c r="S84" s="603">
        <f>IF(COUNTIF(S10:S78,"ÉÉ")+COUNTIF(S10:S78,"ÉÉ(Z)")=0,"0",COUNTIF(S10:S78,"ÉÉ")+COUNTIF(S10:S78,"ÉÉ(Z)"))</f>
        <v>3</v>
      </c>
      <c r="T84" s="601"/>
      <c r="U84" s="601"/>
      <c r="V84" s="602"/>
      <c r="W84" s="603">
        <f>IF(COUNTIF(W10:W78,"ÉÉ")+COUNTIF(W10:W78,"ÉÉ(Z)")=0,"0",COUNTIF(W10:W78,"ÉÉ")+COUNTIF(W10:W78,"ÉÉ(Z)"))</f>
        <v>4</v>
      </c>
      <c r="X84" s="601"/>
      <c r="Y84" s="601"/>
      <c r="Z84" s="602"/>
      <c r="AA84" s="603" t="str">
        <f>IF(COUNTIF(AA10:AA78,"ÉÉ")+COUNTIF(AA10:AA78,"ÉÉ(Z)")=0,"0",COUNTIF(AA10:AA78,"ÉÉ")+COUNTIF(AA10:AA78,"ÉÉ(Z)"))</f>
        <v>0</v>
      </c>
      <c r="AB84" s="601"/>
      <c r="AC84" s="601"/>
      <c r="AD84" s="602"/>
      <c r="AE84" s="603" t="str">
        <f>IF(COUNTIF(AE10:AE78,"ÉÉ")+COUNTIF(AE10:AE78,"ÉÉ(Z)")=0,"0",COUNTIF(AE10:AE78,"ÉÉ")+COUNTIF(AE10:AE78,"ÉÉ(Z)"))</f>
        <v>0</v>
      </c>
      <c r="AF84" s="601"/>
      <c r="AG84" s="601"/>
      <c r="AH84" s="602"/>
      <c r="AI84" s="603">
        <f>IF(COUNTIF(AI10:AI78,"ÉÉ")+COUNTIF(AI10:AI78,"ÉÉ(Z)")=0,"0",COUNTIF(AI10:AI78,"ÉÉ")+COUNTIF(AI10:AI78,"ÉÉ(Z)"))</f>
        <v>1</v>
      </c>
      <c r="AJ84" s="601"/>
      <c r="AK84" s="601"/>
      <c r="AL84" s="602"/>
      <c r="AM84" s="604">
        <f t="shared" si="25"/>
        <v>22</v>
      </c>
    </row>
    <row r="85" spans="1:41" ht="16.5" x14ac:dyDescent="0.3">
      <c r="A85" s="6"/>
      <c r="B85" s="599"/>
      <c r="C85" s="600" t="s">
        <v>174</v>
      </c>
      <c r="D85" s="601"/>
      <c r="E85" s="601"/>
      <c r="F85" s="602"/>
      <c r="G85" s="603">
        <f>IF(COUNTIF(G10:G78,"GYJ")+COUNTIF(G10:G78,"GYJ(Z)")=0,"0",COUNTIF(G10:G78,"GYJ")+COUNTIF(G10:G78,"GYJ(Z)"))</f>
        <v>2</v>
      </c>
      <c r="H85" s="601"/>
      <c r="I85" s="601"/>
      <c r="J85" s="602"/>
      <c r="K85" s="603">
        <f>IF(COUNTIF(K10:K78,"GYJ")+COUNTIF(K10:K78,"GYJ(Z)")=0,"0",COUNTIF(K10:K78,"GYJ")+COUNTIF(K10:K78,"GYJ(Z)"))</f>
        <v>3</v>
      </c>
      <c r="L85" s="601"/>
      <c r="M85" s="601"/>
      <c r="N85" s="602"/>
      <c r="O85" s="603">
        <f>IF(COUNTIF(O10:O78,"GYJ")+COUNTIF(O10:O78,"GYJ(Z)")=0,"0",COUNTIF(O10:O78,"GYJ")+COUNTIF(O10:O78,"GYJ(Z)"))</f>
        <v>2</v>
      </c>
      <c r="P85" s="601"/>
      <c r="Q85" s="601"/>
      <c r="R85" s="602"/>
      <c r="S85" s="603">
        <f>IF(COUNTIF(S10:S78,"GYJ")+COUNTIF(S10:S78,"GYJ(Z)")=0,"0",COUNTIF(S10:S78,"GYJ")+COUNTIF(S10:S78,"GYJ(Z)"))</f>
        <v>2</v>
      </c>
      <c r="T85" s="601"/>
      <c r="U85" s="601"/>
      <c r="V85" s="602"/>
      <c r="W85" s="603">
        <f>IF(COUNTIF(W10:W78,"GYJ")+COUNTIF(W10:W78,"GYJ(Z)")=0,"0",COUNTIF(W10:W78,"GYJ")+COUNTIF(W10:W78,"GYJ(Z)"))</f>
        <v>4</v>
      </c>
      <c r="X85" s="601"/>
      <c r="Y85" s="601"/>
      <c r="Z85" s="602"/>
      <c r="AA85" s="603">
        <f>IF(COUNTIF(AA10:AA78,"GYJ")+COUNTIF(AA10:AA78,"GYJ(Z)")=0,"0",COUNTIF(AA10:AA78,"GYJ")+COUNTIF(AA10:AA78,"GYJ(Z)"))</f>
        <v>4</v>
      </c>
      <c r="AB85" s="601"/>
      <c r="AC85" s="601"/>
      <c r="AD85" s="602"/>
      <c r="AE85" s="603">
        <f>IF(COUNTIF(AE10:AE78,"GYJ")+COUNTIF(AE10:AE78,"GYJ(Z)")=0,"0",COUNTIF(AE10:AE78,"GYJ")+COUNTIF(AE10:AE78,"GYJ(Z)"))</f>
        <v>3</v>
      </c>
      <c r="AF85" s="601"/>
      <c r="AG85" s="601"/>
      <c r="AH85" s="602"/>
      <c r="AI85" s="603">
        <f>IF(COUNTIF(AI10:AI78,"GYJ")+COUNTIF(AI10:AI78,"GYJ(Z)")=0,"0",COUNTIF(AI10:AI78,"GYJ")+COUNTIF(AI10:AI78,"GYJ(Z)"))</f>
        <v>5</v>
      </c>
      <c r="AJ85" s="601"/>
      <c r="AK85" s="601"/>
      <c r="AL85" s="602"/>
      <c r="AM85" s="604">
        <f t="shared" si="25"/>
        <v>25</v>
      </c>
    </row>
    <row r="86" spans="1:41" ht="16.5" x14ac:dyDescent="0.3">
      <c r="A86" s="6"/>
      <c r="B86" s="599"/>
      <c r="C86" s="600" t="s">
        <v>175</v>
      </c>
      <c r="D86" s="601"/>
      <c r="E86" s="601"/>
      <c r="F86" s="602"/>
      <c r="G86" s="603">
        <f>IF(COUNTIF(G10:G78,"K")+COUNTIF(G10:G78,"K(Z)")=0,"0",COUNTIF(G10:G78,"K")+COUNTIF(G10:G78,"K(Z)"))</f>
        <v>1</v>
      </c>
      <c r="H86" s="601"/>
      <c r="I86" s="601"/>
      <c r="J86" s="602"/>
      <c r="K86" s="603">
        <f>IF(COUNTIF(K10:K78,"K")+COUNTIF(K10:K78,"K(Z)")=0,"0",COUNTIF(K10:K78,"K")+COUNTIF(K10:K78,"K(Z)"))</f>
        <v>3</v>
      </c>
      <c r="L86" s="601"/>
      <c r="M86" s="601"/>
      <c r="N86" s="602"/>
      <c r="O86" s="603">
        <f>IF(COUNTIF(O10:O78,"K")+COUNTIF(O10:O78,"K(Z)")=0,"0",COUNTIF(O10:O78,"K")+COUNTIF(O10:O78,"K(Z)"))</f>
        <v>1</v>
      </c>
      <c r="P86" s="601"/>
      <c r="Q86" s="601"/>
      <c r="R86" s="602"/>
      <c r="S86" s="603">
        <f>IF(COUNTIF(S10:S78,"K")+COUNTIF(S10:S78,"K(Z)")=0,"0",COUNTIF(S10:S78,"K")+COUNTIF(S10:S78,"K(Z)"))</f>
        <v>2</v>
      </c>
      <c r="T86" s="601"/>
      <c r="U86" s="601"/>
      <c r="V86" s="602"/>
      <c r="W86" s="603">
        <f>IF(COUNTIF(W10:W78,"K")+COUNTIF(W10:W78,"K(Z)")=0,"0",COUNTIF(W10:W78,"K")+COUNTIF(W10:W78,"K(Z)"))</f>
        <v>1</v>
      </c>
      <c r="X86" s="601"/>
      <c r="Y86" s="601"/>
      <c r="Z86" s="602"/>
      <c r="AA86" s="603">
        <f>IF(COUNTIF(AA10:AA78,"K")+COUNTIF(AA10:AA78,"K(Z)")=0,"0",COUNTIF(AA10:AA78,"K")+COUNTIF(AA10:AA78,"K(Z)"))</f>
        <v>1</v>
      </c>
      <c r="AB86" s="601"/>
      <c r="AC86" s="601"/>
      <c r="AD86" s="602"/>
      <c r="AE86" s="603" t="str">
        <f>IF(COUNTIF(AE10:AE78,"K")+COUNTIF(AE10:AE78,"K(Z)")=0,"0",COUNTIF(AE10:AE78,"K")+COUNTIF(AE10:AE78,"K(Z)"))</f>
        <v>0</v>
      </c>
      <c r="AF86" s="601"/>
      <c r="AG86" s="601"/>
      <c r="AH86" s="602"/>
      <c r="AI86" s="603" t="str">
        <f>IF(COUNTIF(AI10:AI78,"K")+COUNTIF(AI10:AI78,"K(Z)")=0,"0",COUNTIF(AI10:AI78,"K")+COUNTIF(AI10:AI78,"K(Z)"))</f>
        <v>0</v>
      </c>
      <c r="AJ86" s="601"/>
      <c r="AK86" s="601"/>
      <c r="AL86" s="602"/>
      <c r="AM86" s="604">
        <f t="shared" si="25"/>
        <v>9</v>
      </c>
    </row>
    <row r="87" spans="1:41" ht="16.5" x14ac:dyDescent="0.3">
      <c r="A87" s="6"/>
      <c r="B87" s="599"/>
      <c r="C87" s="600" t="s">
        <v>176</v>
      </c>
      <c r="D87" s="601"/>
      <c r="E87" s="601"/>
      <c r="F87" s="602"/>
      <c r="G87" s="603" t="str">
        <f>IF(COUNTIF(G10:G78,"AV")=0,"0",COUNTIF(G10:G78,"AV"))</f>
        <v>0</v>
      </c>
      <c r="H87" s="601"/>
      <c r="I87" s="601"/>
      <c r="J87" s="602"/>
      <c r="K87" s="603" t="str">
        <f>IF(COUNTIF(K10:K78,"AV")=0,"0",COUNTIF(K10:K78,"AV"))</f>
        <v>0</v>
      </c>
      <c r="L87" s="601"/>
      <c r="M87" s="601"/>
      <c r="N87" s="602"/>
      <c r="O87" s="603" t="str">
        <f>IF(COUNTIF(O10:O78,"AV")=0,"0",COUNTIF(O10:O78,"AV"))</f>
        <v>0</v>
      </c>
      <c r="P87" s="601"/>
      <c r="Q87" s="601"/>
      <c r="R87" s="602"/>
      <c r="S87" s="603" t="str">
        <f>IF(COUNTIF(S10:S78,"AV")=0,"0",COUNTIF(S10:S78,"AV"))</f>
        <v>0</v>
      </c>
      <c r="T87" s="601"/>
      <c r="U87" s="601"/>
      <c r="V87" s="602"/>
      <c r="W87" s="603" t="str">
        <f>IF(COUNTIF(W10:W78,"AV")=0,"0",COUNTIF(W10:W78,"AV"))</f>
        <v>0</v>
      </c>
      <c r="X87" s="601"/>
      <c r="Y87" s="601"/>
      <c r="Z87" s="602"/>
      <c r="AA87" s="603" t="str">
        <f>IF(COUNTIF(AA10:AA78,"AV")=0,"0",COUNTIF(AA10:AA78,"AV"))</f>
        <v>0</v>
      </c>
      <c r="AB87" s="601"/>
      <c r="AC87" s="601"/>
      <c r="AD87" s="602"/>
      <c r="AE87" s="603" t="str">
        <f>IF(COUNTIF(AE10:AE78,"AV")=0,"0",COUNTIF(AE10:AE78,"AV"))</f>
        <v>0</v>
      </c>
      <c r="AF87" s="601"/>
      <c r="AG87" s="601"/>
      <c r="AH87" s="602"/>
      <c r="AI87" s="603" t="str">
        <f>IF(COUNTIF(AI10:AI78,"AV")=0,"0",COUNTIF(AI10:AI78,"AV"))</f>
        <v>0</v>
      </c>
      <c r="AJ87" s="601"/>
      <c r="AK87" s="601"/>
      <c r="AL87" s="602"/>
      <c r="AM87" s="604" t="str">
        <f t="shared" si="25"/>
        <v/>
      </c>
    </row>
    <row r="88" spans="1:41" ht="16.5" x14ac:dyDescent="0.3">
      <c r="A88" s="6"/>
      <c r="B88" s="599"/>
      <c r="C88" s="600" t="s">
        <v>177</v>
      </c>
      <c r="D88" s="601"/>
      <c r="E88" s="601"/>
      <c r="F88" s="602"/>
      <c r="G88" s="603" t="str">
        <f>IF(COUNTIF(G10:G78,"KV")=0,"0",COUNTIF(G10:G78,"KV"))</f>
        <v>0</v>
      </c>
      <c r="H88" s="601"/>
      <c r="I88" s="601"/>
      <c r="J88" s="602"/>
      <c r="K88" s="603" t="str">
        <f>IF(COUNTIF(K10:K78,"KV")=0,"0",COUNTIF(K10:K78,"KV"))</f>
        <v>0</v>
      </c>
      <c r="L88" s="601"/>
      <c r="M88" s="601"/>
      <c r="N88" s="602"/>
      <c r="O88" s="603" t="str">
        <f>IF(COUNTIF(O10:O78,"KV")=0,"0",COUNTIF(O10:O78,"KV"))</f>
        <v>0</v>
      </c>
      <c r="P88" s="601"/>
      <c r="Q88" s="601"/>
      <c r="R88" s="602"/>
      <c r="S88" s="603" t="str">
        <f>IF(COUNTIF(S10:S78,"KV")=0,"0",COUNTIF(S10:S78,"KV"))</f>
        <v>0</v>
      </c>
      <c r="T88" s="601"/>
      <c r="U88" s="601"/>
      <c r="V88" s="602"/>
      <c r="W88" s="603" t="str">
        <f>IF(COUNTIF(W10:W78,"KV")=0,"0",COUNTIF(W10:W78,"KV"))</f>
        <v>0</v>
      </c>
      <c r="X88" s="601"/>
      <c r="Y88" s="601"/>
      <c r="Z88" s="602"/>
      <c r="AA88" s="603" t="str">
        <f>IF(COUNTIF(AA10:AA78,"KV")=0,"0",COUNTIF(AA10:AA78,"KV"))</f>
        <v>0</v>
      </c>
      <c r="AB88" s="601"/>
      <c r="AC88" s="601"/>
      <c r="AD88" s="602"/>
      <c r="AE88" s="603" t="str">
        <f>IF(COUNTIF(AE10:AE78,"KV")=0,"0",COUNTIF(AE10:AE78,"KV"))</f>
        <v>0</v>
      </c>
      <c r="AF88" s="601"/>
      <c r="AG88" s="601"/>
      <c r="AH88" s="602"/>
      <c r="AI88" s="603" t="str">
        <f>IF(COUNTIF(AI10:AI78,"KV")=0,"0",COUNTIF(AI10:AI78,"KV"))</f>
        <v>0</v>
      </c>
      <c r="AJ88" s="601"/>
      <c r="AK88" s="601"/>
      <c r="AL88" s="602"/>
      <c r="AM88" s="604" t="str">
        <f t="shared" si="25"/>
        <v/>
      </c>
    </row>
    <row r="89" spans="1:41" ht="16.5" x14ac:dyDescent="0.3">
      <c r="A89" s="7"/>
      <c r="B89" s="8"/>
      <c r="C89" s="9" t="s">
        <v>178</v>
      </c>
      <c r="D89" s="10"/>
      <c r="E89" s="10"/>
      <c r="F89" s="605"/>
      <c r="G89" s="603" t="str">
        <f>IF(COUNTIF(G10:G78,"SZG")=0,"0",COUNTIF(G10:G78,"SZG"))</f>
        <v>0</v>
      </c>
      <c r="H89" s="10"/>
      <c r="I89" s="10"/>
      <c r="J89" s="605"/>
      <c r="K89" s="603" t="str">
        <f>IF(COUNTIF(K10:K78,"SZG")=0,"0",COUNTIF(K10:K78,"SZG"))</f>
        <v>0</v>
      </c>
      <c r="L89" s="10"/>
      <c r="M89" s="10"/>
      <c r="N89" s="605"/>
      <c r="O89" s="603" t="str">
        <f>IF(COUNTIF(O10:O78,"SZG")=0,"0",COUNTIF(O10:O78,"SZG"))</f>
        <v>0</v>
      </c>
      <c r="P89" s="10"/>
      <c r="Q89" s="10"/>
      <c r="R89" s="605"/>
      <c r="S89" s="603">
        <f>IF(COUNTIF(S10:S78,"SZG")=0,"0",COUNTIF(S10:S78,"SZG"))</f>
        <v>1</v>
      </c>
      <c r="T89" s="10"/>
      <c r="U89" s="10"/>
      <c r="V89" s="605"/>
      <c r="W89" s="603" t="str">
        <f>IF(COUNTIF(W10:W78,"SZG")=0,"0",COUNTIF(W10:W78,"SZG"))</f>
        <v>0</v>
      </c>
      <c r="X89" s="10"/>
      <c r="Y89" s="10"/>
      <c r="Z89" s="605"/>
      <c r="AA89" s="603" t="str">
        <f>IF(COUNTIF(AA10:AA78,"SZG")=0,"0",COUNTIF(AA10:AA78,"SZG"))</f>
        <v>0</v>
      </c>
      <c r="AB89" s="10"/>
      <c r="AC89" s="10"/>
      <c r="AD89" s="605"/>
      <c r="AE89" s="603" t="str">
        <f>IF(COUNTIF(AE10:AE78,"SZG")=0,"0",COUNTIF(AE10:AE78,"SZG"))</f>
        <v>0</v>
      </c>
      <c r="AF89" s="10"/>
      <c r="AG89" s="10"/>
      <c r="AH89" s="605"/>
      <c r="AI89" s="603" t="str">
        <f>IF(COUNTIF(AI10:AI78,"SZG")=0,"0",COUNTIF(AI10:AI78,"SZG"))</f>
        <v>0</v>
      </c>
      <c r="AJ89" s="601"/>
      <c r="AK89" s="601"/>
      <c r="AL89" s="602"/>
      <c r="AM89" s="604">
        <f t="shared" si="25"/>
        <v>1</v>
      </c>
    </row>
    <row r="90" spans="1:41" ht="16.5" x14ac:dyDescent="0.3">
      <c r="A90" s="7"/>
      <c r="B90" s="8"/>
      <c r="C90" s="9" t="s">
        <v>179</v>
      </c>
      <c r="D90" s="10"/>
      <c r="E90" s="10"/>
      <c r="F90" s="605"/>
      <c r="G90" s="603" t="str">
        <f>IF(COUNTIF(G10:G78,"ZV")=0,"0",COUNTIF(G10:G78,"ZV"))</f>
        <v>0</v>
      </c>
      <c r="H90" s="10"/>
      <c r="I90" s="10"/>
      <c r="J90" s="605"/>
      <c r="K90" s="603" t="str">
        <f>IF(COUNTIF(K10:K78,"ZV")=0,"0",COUNTIF(K10:K78,"ZV"))</f>
        <v>0</v>
      </c>
      <c r="L90" s="10"/>
      <c r="M90" s="10"/>
      <c r="N90" s="605"/>
      <c r="O90" s="603" t="str">
        <f>IF(COUNTIF(O10:O78,"ZV")=0,"0",COUNTIF(O10:O78,"ZV"))</f>
        <v>0</v>
      </c>
      <c r="P90" s="10"/>
      <c r="Q90" s="10"/>
      <c r="R90" s="605"/>
      <c r="S90" s="603" t="str">
        <f>IF(COUNTIF(S10:S78,"ZV")=0,"0",COUNTIF(S10:S78,"ZV"))</f>
        <v>0</v>
      </c>
      <c r="T90" s="10"/>
      <c r="U90" s="10"/>
      <c r="V90" s="605"/>
      <c r="W90" s="603" t="str">
        <f>IF(COUNTIF(W10:W78,"ZV")=0,"0",COUNTIF(W10:W78,"ZV"))</f>
        <v>0</v>
      </c>
      <c r="X90" s="10"/>
      <c r="Y90" s="10"/>
      <c r="Z90" s="605"/>
      <c r="AA90" s="603" t="str">
        <f>IF(COUNTIF(AA10:AA78,"ZV")=0,"0",COUNTIF(AA10:AA78,"ZV"))</f>
        <v>0</v>
      </c>
      <c r="AB90" s="10"/>
      <c r="AC90" s="10"/>
      <c r="AD90" s="605"/>
      <c r="AE90" s="603" t="str">
        <f>IF(COUNTIF(AE10:AE78,"ZV")=0,"0",COUNTIF(AE10:AE78,"ZV"))</f>
        <v>0</v>
      </c>
      <c r="AF90" s="10"/>
      <c r="AG90" s="10"/>
      <c r="AH90" s="605"/>
      <c r="AI90" s="603" t="str">
        <f>IF(COUNTIF(AI10:AI78,"ZV")=0,"0",COUNTIF(AI10:AI78,"ZV"))</f>
        <v>0</v>
      </c>
      <c r="AJ90" s="601"/>
      <c r="AK90" s="601"/>
      <c r="AL90" s="602"/>
      <c r="AM90" s="604" t="str">
        <f t="shared" si="25"/>
        <v/>
      </c>
    </row>
    <row r="91" spans="1:41" ht="17.25" thickBot="1" x14ac:dyDescent="0.35">
      <c r="A91" s="11"/>
      <c r="B91" s="12"/>
      <c r="C91" s="13" t="s">
        <v>180</v>
      </c>
      <c r="D91" s="14"/>
      <c r="E91" s="14"/>
      <c r="F91" s="15"/>
      <c r="G91" s="16">
        <f>IF(SUM(G82:G90)=0,"",SUM(G82:G90))</f>
        <v>7</v>
      </c>
      <c r="H91" s="14"/>
      <c r="I91" s="14"/>
      <c r="J91" s="15"/>
      <c r="K91" s="16">
        <f>IF(SUM(K82:K90)=0,"",SUM(K82:K90))</f>
        <v>11</v>
      </c>
      <c r="L91" s="14"/>
      <c r="M91" s="14"/>
      <c r="N91" s="15"/>
      <c r="O91" s="16">
        <f>IF(SUM(O82:O90)=0,"",SUM(O82:O90))</f>
        <v>8</v>
      </c>
      <c r="P91" s="14"/>
      <c r="Q91" s="14"/>
      <c r="R91" s="15"/>
      <c r="S91" s="16">
        <f>IF(SUM(S82:S90)=0,"",SUM(S82:S90))</f>
        <v>8</v>
      </c>
      <c r="T91" s="14"/>
      <c r="U91" s="14"/>
      <c r="V91" s="15"/>
      <c r="W91" s="16">
        <f>IF(SUM(W82:W90)=0,"",SUM(W82:W90))</f>
        <v>9</v>
      </c>
      <c r="X91" s="14"/>
      <c r="Y91" s="14"/>
      <c r="Z91" s="15"/>
      <c r="AA91" s="16">
        <f>IF(SUM(AA82:AA90)=0,"",SUM(AA82:AA90))</f>
        <v>5</v>
      </c>
      <c r="AB91" s="14"/>
      <c r="AC91" s="14"/>
      <c r="AD91" s="15"/>
      <c r="AE91" s="16">
        <f>IF(SUM(AE82:AE90)=0,"",SUM(AE82:AE90))</f>
        <v>3</v>
      </c>
      <c r="AF91" s="14"/>
      <c r="AG91" s="14"/>
      <c r="AH91" s="15"/>
      <c r="AI91" s="16">
        <f>IF(SUM(AI82:AI90)=0,"",SUM(AI82:AI90))</f>
        <v>6</v>
      </c>
      <c r="AJ91" s="14"/>
      <c r="AK91" s="14"/>
      <c r="AL91" s="15"/>
      <c r="AM91" s="604">
        <f t="shared" si="25"/>
        <v>57</v>
      </c>
    </row>
    <row r="92" spans="1:41" s="29" customFormat="1" ht="15.75" customHeight="1" thickTop="1" thickBot="1" x14ac:dyDescent="0.3">
      <c r="A92" s="21"/>
      <c r="B92" s="22"/>
      <c r="C92" s="23" t="s">
        <v>181</v>
      </c>
      <c r="D92" s="24"/>
      <c r="E92" s="24"/>
      <c r="F92" s="25"/>
      <c r="G92" s="24"/>
      <c r="H92" s="24"/>
      <c r="I92" s="24"/>
      <c r="J92" s="25"/>
      <c r="K92" s="26"/>
      <c r="L92" s="24"/>
      <c r="M92" s="24"/>
      <c r="N92" s="25"/>
      <c r="O92" s="24"/>
      <c r="P92" s="24"/>
      <c r="Q92" s="24"/>
      <c r="R92" s="25"/>
      <c r="S92" s="26"/>
      <c r="T92" s="24"/>
      <c r="U92" s="24"/>
      <c r="V92" s="25"/>
      <c r="W92" s="24"/>
      <c r="X92" s="24"/>
      <c r="Y92" s="24"/>
      <c r="Z92" s="25"/>
      <c r="AA92" s="26"/>
      <c r="AB92" s="24"/>
      <c r="AC92" s="24"/>
      <c r="AD92" s="25"/>
      <c r="AE92" s="26"/>
      <c r="AF92" s="24"/>
      <c r="AG92" s="24"/>
      <c r="AH92" s="25"/>
      <c r="AI92" s="26"/>
      <c r="AJ92" s="27"/>
      <c r="AK92" s="24"/>
      <c r="AL92" s="25"/>
      <c r="AM92" s="28"/>
    </row>
    <row r="93" spans="1:41" s="29" customFormat="1" ht="15.75" customHeight="1" x14ac:dyDescent="0.25">
      <c r="A93" s="697" t="s">
        <v>182</v>
      </c>
      <c r="B93" s="50" t="s">
        <v>183</v>
      </c>
      <c r="C93" s="663" t="s">
        <v>184</v>
      </c>
      <c r="D93" s="30"/>
      <c r="E93" s="30"/>
      <c r="F93" s="31"/>
      <c r="G93" s="32"/>
      <c r="H93" s="30"/>
      <c r="I93" s="30"/>
      <c r="J93" s="31"/>
      <c r="K93" s="32"/>
      <c r="L93" s="30"/>
      <c r="M93" s="30">
        <v>8</v>
      </c>
      <c r="N93" s="31">
        <v>3</v>
      </c>
      <c r="O93" s="32" t="s">
        <v>30</v>
      </c>
      <c r="P93" s="30"/>
      <c r="Q93" s="30"/>
      <c r="R93" s="31"/>
      <c r="S93" s="32"/>
      <c r="T93" s="30"/>
      <c r="U93" s="30">
        <v>8</v>
      </c>
      <c r="V93" s="31">
        <v>3</v>
      </c>
      <c r="W93" s="32" t="s">
        <v>30</v>
      </c>
      <c r="X93" s="30"/>
      <c r="Y93" s="30">
        <v>8</v>
      </c>
      <c r="Z93" s="31">
        <v>3</v>
      </c>
      <c r="AA93" s="32" t="s">
        <v>30</v>
      </c>
      <c r="AB93" s="30"/>
      <c r="AC93" s="30"/>
      <c r="AD93" s="31"/>
      <c r="AE93" s="32"/>
      <c r="AF93" s="30"/>
      <c r="AG93" s="30"/>
      <c r="AH93" s="31"/>
      <c r="AI93" s="32"/>
      <c r="AJ93" s="35"/>
      <c r="AK93" s="30"/>
      <c r="AL93" s="33"/>
      <c r="AM93" s="34"/>
      <c r="AN93" s="56" t="s">
        <v>185</v>
      </c>
      <c r="AO93" s="662" t="s">
        <v>203</v>
      </c>
    </row>
    <row r="94" spans="1:41" s="29" customFormat="1" ht="15.75" customHeight="1" x14ac:dyDescent="0.25">
      <c r="A94" s="697" t="s">
        <v>186</v>
      </c>
      <c r="B94" s="50" t="s">
        <v>183</v>
      </c>
      <c r="C94" s="663" t="s">
        <v>187</v>
      </c>
      <c r="D94" s="30"/>
      <c r="E94" s="30"/>
      <c r="F94" s="31"/>
      <c r="G94" s="32"/>
      <c r="H94" s="30"/>
      <c r="I94" s="30"/>
      <c r="J94" s="31"/>
      <c r="K94" s="32"/>
      <c r="L94" s="30"/>
      <c r="M94" s="30"/>
      <c r="N94" s="31"/>
      <c r="O94" s="32"/>
      <c r="P94" s="30"/>
      <c r="Q94" s="30">
        <v>8</v>
      </c>
      <c r="R94" s="31">
        <v>3</v>
      </c>
      <c r="S94" s="32" t="s">
        <v>30</v>
      </c>
      <c r="T94" s="30"/>
      <c r="U94" s="30"/>
      <c r="V94" s="31"/>
      <c r="W94" s="32"/>
      <c r="X94" s="30"/>
      <c r="Y94" s="30"/>
      <c r="Z94" s="31"/>
      <c r="AA94" s="32"/>
      <c r="AB94" s="30"/>
      <c r="AC94" s="30"/>
      <c r="AD94" s="31"/>
      <c r="AE94" s="32"/>
      <c r="AF94" s="30"/>
      <c r="AG94" s="30"/>
      <c r="AH94" s="31"/>
      <c r="AI94" s="32"/>
      <c r="AJ94" s="35"/>
      <c r="AK94" s="30"/>
      <c r="AL94" s="33"/>
      <c r="AM94" s="34"/>
      <c r="AN94" s="56" t="s">
        <v>185</v>
      </c>
      <c r="AO94" s="662" t="s">
        <v>203</v>
      </c>
    </row>
    <row r="95" spans="1:41" s="29" customFormat="1" ht="15.75" customHeight="1" x14ac:dyDescent="0.25">
      <c r="A95" s="446" t="s">
        <v>188</v>
      </c>
      <c r="B95" s="47" t="s">
        <v>183</v>
      </c>
      <c r="C95" s="52" t="s">
        <v>189</v>
      </c>
      <c r="D95" s="30"/>
      <c r="E95" s="30"/>
      <c r="F95" s="31"/>
      <c r="G95" s="32"/>
      <c r="H95" s="30"/>
      <c r="I95" s="30"/>
      <c r="J95" s="31"/>
      <c r="K95" s="32"/>
      <c r="L95" s="30"/>
      <c r="M95" s="30"/>
      <c r="N95" s="31"/>
      <c r="O95" s="32"/>
      <c r="P95" s="30"/>
      <c r="Q95" s="30">
        <v>8</v>
      </c>
      <c r="R95" s="31">
        <v>3</v>
      </c>
      <c r="S95" s="32" t="s">
        <v>30</v>
      </c>
      <c r="T95" s="30"/>
      <c r="U95" s="30">
        <v>8</v>
      </c>
      <c r="V95" s="31">
        <v>3</v>
      </c>
      <c r="W95" s="32" t="s">
        <v>30</v>
      </c>
      <c r="X95" s="30"/>
      <c r="Y95" s="30">
        <v>8</v>
      </c>
      <c r="Z95" s="31">
        <v>3</v>
      </c>
      <c r="AA95" s="32" t="s">
        <v>30</v>
      </c>
      <c r="AB95" s="30"/>
      <c r="AC95" s="30"/>
      <c r="AD95" s="31"/>
      <c r="AE95" s="32"/>
      <c r="AF95" s="30"/>
      <c r="AG95" s="30"/>
      <c r="AH95" s="31"/>
      <c r="AI95" s="32"/>
      <c r="AJ95" s="35"/>
      <c r="AK95" s="30"/>
      <c r="AL95" s="33"/>
      <c r="AM95" s="34"/>
      <c r="AN95" s="57" t="s">
        <v>185</v>
      </c>
      <c r="AO95" s="56" t="s">
        <v>190</v>
      </c>
    </row>
    <row r="96" spans="1:41" s="29" customFormat="1" ht="15.75" customHeight="1" x14ac:dyDescent="0.25">
      <c r="A96" s="446" t="s">
        <v>191</v>
      </c>
      <c r="B96" s="47" t="s">
        <v>183</v>
      </c>
      <c r="C96" s="52" t="s">
        <v>192</v>
      </c>
      <c r="D96" s="30"/>
      <c r="E96" s="30"/>
      <c r="F96" s="31"/>
      <c r="G96" s="32"/>
      <c r="H96" s="30"/>
      <c r="I96" s="30"/>
      <c r="J96" s="31"/>
      <c r="K96" s="32"/>
      <c r="L96" s="30"/>
      <c r="M96" s="30"/>
      <c r="N96" s="31"/>
      <c r="O96" s="32"/>
      <c r="P96" s="30"/>
      <c r="Q96" s="30">
        <v>8</v>
      </c>
      <c r="R96" s="31">
        <v>3</v>
      </c>
      <c r="S96" s="32" t="s">
        <v>30</v>
      </c>
      <c r="T96" s="30"/>
      <c r="U96" s="30">
        <v>8</v>
      </c>
      <c r="V96" s="31">
        <v>3</v>
      </c>
      <c r="W96" s="32" t="s">
        <v>30</v>
      </c>
      <c r="X96" s="30"/>
      <c r="Y96" s="30">
        <v>8</v>
      </c>
      <c r="Z96" s="31">
        <v>3</v>
      </c>
      <c r="AA96" s="32" t="s">
        <v>30</v>
      </c>
      <c r="AB96" s="30"/>
      <c r="AC96" s="30"/>
      <c r="AD96" s="31"/>
      <c r="AE96" s="32"/>
      <c r="AF96" s="30"/>
      <c r="AG96" s="30"/>
      <c r="AH96" s="31"/>
      <c r="AI96" s="32"/>
      <c r="AJ96" s="35"/>
      <c r="AK96" s="30"/>
      <c r="AL96" s="33"/>
      <c r="AM96" s="34"/>
      <c r="AN96" s="56" t="s">
        <v>185</v>
      </c>
      <c r="AO96" s="56" t="s">
        <v>190</v>
      </c>
    </row>
    <row r="97" spans="1:41" s="41" customFormat="1" ht="15.75" x14ac:dyDescent="0.2">
      <c r="A97" s="697" t="s">
        <v>193</v>
      </c>
      <c r="B97" s="50" t="s">
        <v>183</v>
      </c>
      <c r="C97" s="663" t="s">
        <v>194</v>
      </c>
      <c r="D97" s="36"/>
      <c r="E97" s="36"/>
      <c r="F97" s="37"/>
      <c r="G97" s="38"/>
      <c r="H97" s="36"/>
      <c r="I97" s="36"/>
      <c r="J97" s="37"/>
      <c r="K97" s="38"/>
      <c r="L97" s="36"/>
      <c r="M97" s="36"/>
      <c r="N97" s="37"/>
      <c r="O97" s="38"/>
      <c r="P97" s="36"/>
      <c r="Q97" s="36">
        <v>8</v>
      </c>
      <c r="R97" s="37">
        <v>3</v>
      </c>
      <c r="S97" s="38" t="s">
        <v>49</v>
      </c>
      <c r="T97" s="36"/>
      <c r="U97" s="36">
        <v>8</v>
      </c>
      <c r="V97" s="37">
        <v>3</v>
      </c>
      <c r="W97" s="38" t="s">
        <v>49</v>
      </c>
      <c r="X97" s="36"/>
      <c r="Y97" s="36"/>
      <c r="Z97" s="37"/>
      <c r="AA97" s="38"/>
      <c r="AB97" s="36"/>
      <c r="AC97" s="36"/>
      <c r="AD97" s="37"/>
      <c r="AE97" s="38"/>
      <c r="AF97" s="36"/>
      <c r="AG97" s="36"/>
      <c r="AH97" s="37"/>
      <c r="AI97" s="38"/>
      <c r="AJ97" s="39"/>
      <c r="AK97" s="36"/>
      <c r="AL97" s="40"/>
      <c r="AM97" s="34"/>
      <c r="AN97" s="56" t="s">
        <v>185</v>
      </c>
      <c r="AO97" s="662" t="s">
        <v>203</v>
      </c>
    </row>
    <row r="98" spans="1:41" s="29" customFormat="1" ht="15.75" customHeight="1" x14ac:dyDescent="0.25">
      <c r="A98" s="697" t="s">
        <v>195</v>
      </c>
      <c r="B98" s="50" t="s">
        <v>183</v>
      </c>
      <c r="C98" s="663" t="s">
        <v>196</v>
      </c>
      <c r="D98" s="30"/>
      <c r="E98" s="30"/>
      <c r="F98" s="31"/>
      <c r="G98" s="32"/>
      <c r="H98" s="30"/>
      <c r="I98" s="30"/>
      <c r="J98" s="31"/>
      <c r="K98" s="32"/>
      <c r="L98" s="30"/>
      <c r="M98" s="30"/>
      <c r="N98" s="31"/>
      <c r="O98" s="32"/>
      <c r="P98" s="30"/>
      <c r="Q98" s="30"/>
      <c r="R98" s="31"/>
      <c r="S98" s="32"/>
      <c r="T98" s="30"/>
      <c r="U98" s="30">
        <v>8</v>
      </c>
      <c r="V98" s="31">
        <v>3</v>
      </c>
      <c r="W98" s="32" t="s">
        <v>49</v>
      </c>
      <c r="X98" s="30"/>
      <c r="Y98" s="30">
        <v>8</v>
      </c>
      <c r="Z98" s="31">
        <v>3</v>
      </c>
      <c r="AA98" s="32" t="s">
        <v>49</v>
      </c>
      <c r="AB98" s="30"/>
      <c r="AC98" s="30"/>
      <c r="AD98" s="31"/>
      <c r="AE98" s="32"/>
      <c r="AF98" s="30"/>
      <c r="AG98" s="30"/>
      <c r="AH98" s="31"/>
      <c r="AI98" s="32"/>
      <c r="AJ98" s="35"/>
      <c r="AK98" s="30"/>
      <c r="AL98" s="33"/>
      <c r="AM98" s="34"/>
      <c r="AN98" s="56" t="s">
        <v>185</v>
      </c>
      <c r="AO98" s="662" t="s">
        <v>203</v>
      </c>
    </row>
    <row r="99" spans="1:41" s="29" customFormat="1" ht="15.75" customHeight="1" x14ac:dyDescent="0.25">
      <c r="A99" s="446" t="s">
        <v>197</v>
      </c>
      <c r="B99" s="50" t="s">
        <v>183</v>
      </c>
      <c r="C99" s="51" t="s">
        <v>198</v>
      </c>
      <c r="D99" s="30"/>
      <c r="E99" s="30"/>
      <c r="F99" s="31"/>
      <c r="G99" s="32"/>
      <c r="H99" s="30"/>
      <c r="I99" s="30">
        <v>8</v>
      </c>
      <c r="J99" s="31">
        <v>3</v>
      </c>
      <c r="K99" s="32" t="s">
        <v>49</v>
      </c>
      <c r="L99" s="30"/>
      <c r="M99" s="30"/>
      <c r="N99" s="31"/>
      <c r="O99" s="32"/>
      <c r="P99" s="30"/>
      <c r="Q99" s="30">
        <v>8</v>
      </c>
      <c r="R99" s="31">
        <v>3</v>
      </c>
      <c r="S99" s="32" t="s">
        <v>49</v>
      </c>
      <c r="T99" s="30"/>
      <c r="U99" s="30"/>
      <c r="V99" s="31"/>
      <c r="W99" s="32"/>
      <c r="X99" s="30"/>
      <c r="Y99" s="30"/>
      <c r="Z99" s="31"/>
      <c r="AA99" s="32"/>
      <c r="AB99" s="30"/>
      <c r="AC99" s="30"/>
      <c r="AD99" s="31"/>
      <c r="AE99" s="32"/>
      <c r="AF99" s="30"/>
      <c r="AG99" s="30"/>
      <c r="AH99" s="31"/>
      <c r="AI99" s="32"/>
      <c r="AJ99" s="35"/>
      <c r="AK99" s="30"/>
      <c r="AL99" s="33"/>
      <c r="AM99" s="34"/>
      <c r="AN99" s="56" t="s">
        <v>185</v>
      </c>
      <c r="AO99" s="56" t="s">
        <v>190</v>
      </c>
    </row>
    <row r="100" spans="1:41" s="29" customFormat="1" ht="15.75" customHeight="1" x14ac:dyDescent="0.25">
      <c r="A100" s="446" t="s">
        <v>199</v>
      </c>
      <c r="B100" s="50" t="s">
        <v>183</v>
      </c>
      <c r="C100" s="51" t="s">
        <v>200</v>
      </c>
      <c r="D100" s="30"/>
      <c r="E100" s="30"/>
      <c r="F100" s="31"/>
      <c r="G100" s="32"/>
      <c r="H100" s="30"/>
      <c r="I100" s="30"/>
      <c r="J100" s="31"/>
      <c r="K100" s="32"/>
      <c r="L100" s="30"/>
      <c r="M100" s="30">
        <v>8</v>
      </c>
      <c r="N100" s="31">
        <v>3</v>
      </c>
      <c r="O100" s="32" t="s">
        <v>49</v>
      </c>
      <c r="P100" s="30"/>
      <c r="Q100" s="30"/>
      <c r="R100" s="31"/>
      <c r="S100" s="32"/>
      <c r="T100" s="30"/>
      <c r="U100" s="30">
        <v>8</v>
      </c>
      <c r="V100" s="31">
        <v>3</v>
      </c>
      <c r="W100" s="32" t="s">
        <v>49</v>
      </c>
      <c r="X100" s="30"/>
      <c r="Y100" s="30">
        <v>8</v>
      </c>
      <c r="Z100" s="31">
        <v>3</v>
      </c>
      <c r="AA100" s="32" t="s">
        <v>49</v>
      </c>
      <c r="AB100" s="30"/>
      <c r="AC100" s="30"/>
      <c r="AD100" s="31"/>
      <c r="AE100" s="32"/>
      <c r="AF100" s="30"/>
      <c r="AG100" s="30"/>
      <c r="AH100" s="31"/>
      <c r="AI100" s="32"/>
      <c r="AJ100" s="35"/>
      <c r="AK100" s="30"/>
      <c r="AL100" s="33"/>
      <c r="AM100" s="34"/>
      <c r="AN100" s="56" t="s">
        <v>185</v>
      </c>
      <c r="AO100" s="56" t="s">
        <v>190</v>
      </c>
    </row>
    <row r="101" spans="1:41" s="29" customFormat="1" ht="15.75" customHeight="1" x14ac:dyDescent="0.25">
      <c r="A101" s="446" t="s">
        <v>201</v>
      </c>
      <c r="B101" s="50" t="s">
        <v>183</v>
      </c>
      <c r="C101" s="51" t="s">
        <v>202</v>
      </c>
      <c r="D101" s="30"/>
      <c r="E101" s="30"/>
      <c r="F101" s="31"/>
      <c r="G101" s="32"/>
      <c r="H101" s="30"/>
      <c r="I101" s="30">
        <v>8</v>
      </c>
      <c r="J101" s="31">
        <v>3</v>
      </c>
      <c r="K101" s="32" t="s">
        <v>49</v>
      </c>
      <c r="L101" s="30"/>
      <c r="M101" s="30"/>
      <c r="N101" s="31"/>
      <c r="O101" s="32"/>
      <c r="P101" s="30"/>
      <c r="Q101" s="30">
        <v>8</v>
      </c>
      <c r="R101" s="31">
        <v>3</v>
      </c>
      <c r="S101" s="32" t="s">
        <v>49</v>
      </c>
      <c r="T101" s="30"/>
      <c r="U101" s="30"/>
      <c r="V101" s="31"/>
      <c r="W101" s="32"/>
      <c r="X101" s="30"/>
      <c r="Y101" s="30"/>
      <c r="Z101" s="31"/>
      <c r="AA101" s="32"/>
      <c r="AB101" s="30"/>
      <c r="AC101" s="30"/>
      <c r="AD101" s="31"/>
      <c r="AE101" s="32"/>
      <c r="AF101" s="30"/>
      <c r="AG101" s="30"/>
      <c r="AH101" s="31"/>
      <c r="AI101" s="32"/>
      <c r="AJ101" s="35"/>
      <c r="AK101" s="30"/>
      <c r="AL101" s="33"/>
      <c r="AM101" s="34"/>
      <c r="AN101" s="56" t="s">
        <v>185</v>
      </c>
      <c r="AO101" s="56" t="s">
        <v>203</v>
      </c>
    </row>
    <row r="102" spans="1:41" s="29" customFormat="1" ht="15.75" customHeight="1" x14ac:dyDescent="0.25">
      <c r="A102" s="446" t="s">
        <v>204</v>
      </c>
      <c r="B102" s="50" t="s">
        <v>183</v>
      </c>
      <c r="C102" s="51" t="s">
        <v>205</v>
      </c>
      <c r="D102" s="30"/>
      <c r="E102" s="30"/>
      <c r="F102" s="31"/>
      <c r="G102" s="32"/>
      <c r="H102" s="30"/>
      <c r="I102" s="30"/>
      <c r="J102" s="31"/>
      <c r="K102" s="32"/>
      <c r="L102" s="30"/>
      <c r="M102" s="30">
        <v>8</v>
      </c>
      <c r="N102" s="31">
        <v>3</v>
      </c>
      <c r="O102" s="32" t="s">
        <v>49</v>
      </c>
      <c r="P102" s="30"/>
      <c r="Q102" s="30"/>
      <c r="R102" s="31"/>
      <c r="S102" s="32"/>
      <c r="T102" s="30"/>
      <c r="U102" s="30">
        <v>8</v>
      </c>
      <c r="V102" s="31">
        <v>3</v>
      </c>
      <c r="W102" s="32" t="s">
        <v>49</v>
      </c>
      <c r="X102" s="30"/>
      <c r="Y102" s="30">
        <v>8</v>
      </c>
      <c r="Z102" s="31">
        <v>3</v>
      </c>
      <c r="AA102" s="32" t="s">
        <v>49</v>
      </c>
      <c r="AB102" s="30"/>
      <c r="AC102" s="30"/>
      <c r="AD102" s="31"/>
      <c r="AE102" s="32"/>
      <c r="AF102" s="30"/>
      <c r="AG102" s="30"/>
      <c r="AH102" s="31"/>
      <c r="AI102" s="32"/>
      <c r="AJ102" s="35"/>
      <c r="AK102" s="30"/>
      <c r="AL102" s="33"/>
      <c r="AM102" s="34"/>
      <c r="AN102" s="56" t="s">
        <v>185</v>
      </c>
      <c r="AO102" s="56" t="s">
        <v>203</v>
      </c>
    </row>
    <row r="103" spans="1:41" s="29" customFormat="1" ht="15.75" customHeight="1" x14ac:dyDescent="0.25">
      <c r="A103" s="446" t="s">
        <v>206</v>
      </c>
      <c r="B103" s="50" t="s">
        <v>183</v>
      </c>
      <c r="C103" s="51" t="s">
        <v>207</v>
      </c>
      <c r="D103" s="30"/>
      <c r="E103" s="30"/>
      <c r="F103" s="31"/>
      <c r="G103" s="32"/>
      <c r="H103" s="30"/>
      <c r="I103" s="30">
        <v>8</v>
      </c>
      <c r="J103" s="31">
        <v>3</v>
      </c>
      <c r="K103" s="32" t="s">
        <v>49</v>
      </c>
      <c r="L103" s="30"/>
      <c r="M103" s="30"/>
      <c r="N103" s="31"/>
      <c r="O103" s="32"/>
      <c r="P103" s="30"/>
      <c r="Q103" s="30">
        <v>8</v>
      </c>
      <c r="R103" s="31">
        <v>3</v>
      </c>
      <c r="S103" s="32" t="s">
        <v>49</v>
      </c>
      <c r="T103" s="30"/>
      <c r="U103" s="30"/>
      <c r="V103" s="31"/>
      <c r="W103" s="32"/>
      <c r="X103" s="30"/>
      <c r="Y103" s="30"/>
      <c r="Z103" s="31"/>
      <c r="AA103" s="32"/>
      <c r="AB103" s="30"/>
      <c r="AC103" s="30"/>
      <c r="AD103" s="31"/>
      <c r="AE103" s="32"/>
      <c r="AF103" s="30"/>
      <c r="AG103" s="30"/>
      <c r="AH103" s="31"/>
      <c r="AI103" s="32"/>
      <c r="AJ103" s="35"/>
      <c r="AK103" s="30"/>
      <c r="AL103" s="33"/>
      <c r="AM103" s="34"/>
      <c r="AN103" s="56" t="s">
        <v>185</v>
      </c>
      <c r="AO103" s="56" t="s">
        <v>208</v>
      </c>
    </row>
    <row r="104" spans="1:41" s="29" customFormat="1" ht="15.75" customHeight="1" x14ac:dyDescent="0.25">
      <c r="A104" s="446" t="s">
        <v>209</v>
      </c>
      <c r="B104" s="50" t="s">
        <v>183</v>
      </c>
      <c r="C104" s="51" t="s">
        <v>210</v>
      </c>
      <c r="D104" s="30"/>
      <c r="E104" s="30"/>
      <c r="F104" s="31"/>
      <c r="G104" s="32"/>
      <c r="H104" s="30"/>
      <c r="I104" s="30"/>
      <c r="J104" s="31"/>
      <c r="K104" s="32"/>
      <c r="L104" s="30"/>
      <c r="M104" s="30">
        <v>8</v>
      </c>
      <c r="N104" s="31">
        <v>3</v>
      </c>
      <c r="O104" s="32" t="s">
        <v>49</v>
      </c>
      <c r="P104" s="30"/>
      <c r="Q104" s="30"/>
      <c r="R104" s="31"/>
      <c r="S104" s="32"/>
      <c r="T104" s="30"/>
      <c r="U104" s="30">
        <v>8</v>
      </c>
      <c r="V104" s="31">
        <v>3</v>
      </c>
      <c r="W104" s="32" t="s">
        <v>49</v>
      </c>
      <c r="X104" s="30"/>
      <c r="Y104" s="30">
        <v>8</v>
      </c>
      <c r="Z104" s="31">
        <v>3</v>
      </c>
      <c r="AA104" s="32" t="s">
        <v>49</v>
      </c>
      <c r="AB104" s="30"/>
      <c r="AC104" s="30"/>
      <c r="AD104" s="31"/>
      <c r="AE104" s="32"/>
      <c r="AF104" s="30"/>
      <c r="AG104" s="30"/>
      <c r="AH104" s="31"/>
      <c r="AI104" s="32"/>
      <c r="AJ104" s="35"/>
      <c r="AK104" s="30"/>
      <c r="AL104" s="33"/>
      <c r="AM104" s="34"/>
      <c r="AN104" s="56" t="s">
        <v>185</v>
      </c>
      <c r="AO104" s="56" t="s">
        <v>208</v>
      </c>
    </row>
    <row r="105" spans="1:41" s="29" customFormat="1" ht="15.75" customHeight="1" x14ac:dyDescent="0.25">
      <c r="A105" s="446" t="s">
        <v>211</v>
      </c>
      <c r="B105" s="50" t="s">
        <v>183</v>
      </c>
      <c r="C105" s="51" t="s">
        <v>212</v>
      </c>
      <c r="D105" s="30"/>
      <c r="E105" s="30"/>
      <c r="F105" s="31"/>
      <c r="G105" s="32"/>
      <c r="H105" s="30"/>
      <c r="I105" s="30"/>
      <c r="J105" s="31"/>
      <c r="K105" s="32"/>
      <c r="L105" s="30"/>
      <c r="M105" s="30">
        <v>8</v>
      </c>
      <c r="N105" s="31">
        <v>3</v>
      </c>
      <c r="O105" s="32" t="s">
        <v>49</v>
      </c>
      <c r="P105" s="30"/>
      <c r="Q105" s="30"/>
      <c r="R105" s="31"/>
      <c r="S105" s="32"/>
      <c r="T105" s="30"/>
      <c r="U105" s="30">
        <v>8</v>
      </c>
      <c r="V105" s="31">
        <v>3</v>
      </c>
      <c r="W105" s="32" t="s">
        <v>49</v>
      </c>
      <c r="X105" s="30"/>
      <c r="Y105" s="30">
        <v>8</v>
      </c>
      <c r="Z105" s="31">
        <v>3</v>
      </c>
      <c r="AA105" s="32" t="s">
        <v>49</v>
      </c>
      <c r="AB105" s="30"/>
      <c r="AC105" s="30"/>
      <c r="AD105" s="31"/>
      <c r="AE105" s="32"/>
      <c r="AF105" s="30"/>
      <c r="AG105" s="30"/>
      <c r="AH105" s="31"/>
      <c r="AI105" s="32"/>
      <c r="AJ105" s="35"/>
      <c r="AK105" s="30"/>
      <c r="AL105" s="33"/>
      <c r="AM105" s="34"/>
      <c r="AN105" s="56" t="s">
        <v>185</v>
      </c>
      <c r="AO105" s="56" t="s">
        <v>213</v>
      </c>
    </row>
    <row r="106" spans="1:41" s="29" customFormat="1" ht="15.75" customHeight="1" x14ac:dyDescent="0.25">
      <c r="A106" s="446" t="s">
        <v>214</v>
      </c>
      <c r="B106" s="50" t="s">
        <v>183</v>
      </c>
      <c r="C106" s="51" t="s">
        <v>215</v>
      </c>
      <c r="D106" s="30"/>
      <c r="E106" s="30"/>
      <c r="F106" s="31"/>
      <c r="G106" s="32"/>
      <c r="H106" s="30"/>
      <c r="I106" s="30"/>
      <c r="J106" s="31"/>
      <c r="K106" s="32"/>
      <c r="L106" s="30"/>
      <c r="M106" s="30"/>
      <c r="N106" s="31"/>
      <c r="O106" s="32"/>
      <c r="P106" s="30"/>
      <c r="Q106" s="30">
        <v>8</v>
      </c>
      <c r="R106" s="31">
        <v>3</v>
      </c>
      <c r="S106" s="32" t="s">
        <v>49</v>
      </c>
      <c r="T106" s="30"/>
      <c r="U106" s="30"/>
      <c r="V106" s="31"/>
      <c r="W106" s="32"/>
      <c r="X106" s="30"/>
      <c r="Y106" s="30"/>
      <c r="Z106" s="31"/>
      <c r="AA106" s="32"/>
      <c r="AB106" s="30"/>
      <c r="AC106" s="30"/>
      <c r="AD106" s="31"/>
      <c r="AE106" s="32"/>
      <c r="AF106" s="30"/>
      <c r="AG106" s="30"/>
      <c r="AH106" s="31"/>
      <c r="AI106" s="32"/>
      <c r="AJ106" s="35"/>
      <c r="AK106" s="30"/>
      <c r="AL106" s="33"/>
      <c r="AM106" s="34"/>
      <c r="AN106" s="56" t="s">
        <v>185</v>
      </c>
      <c r="AO106" s="56" t="s">
        <v>213</v>
      </c>
    </row>
    <row r="107" spans="1:41" s="29" customFormat="1" ht="15.75" customHeight="1" x14ac:dyDescent="0.25">
      <c r="A107" s="697" t="s">
        <v>216</v>
      </c>
      <c r="B107" s="50" t="s">
        <v>183</v>
      </c>
      <c r="C107" s="663" t="s">
        <v>217</v>
      </c>
      <c r="D107" s="30"/>
      <c r="E107" s="30"/>
      <c r="F107" s="31"/>
      <c r="G107" s="32"/>
      <c r="H107" s="30"/>
      <c r="I107" s="30"/>
      <c r="J107" s="31"/>
      <c r="K107" s="32"/>
      <c r="L107" s="30"/>
      <c r="M107" s="30">
        <v>8</v>
      </c>
      <c r="N107" s="31">
        <v>3</v>
      </c>
      <c r="O107" s="32" t="s">
        <v>49</v>
      </c>
      <c r="P107" s="30"/>
      <c r="Q107" s="30"/>
      <c r="R107" s="31"/>
      <c r="S107" s="32"/>
      <c r="T107" s="30"/>
      <c r="U107" s="30">
        <v>8</v>
      </c>
      <c r="V107" s="31">
        <v>3</v>
      </c>
      <c r="W107" s="32" t="s">
        <v>49</v>
      </c>
      <c r="X107" s="30"/>
      <c r="Y107" s="30">
        <v>8</v>
      </c>
      <c r="Z107" s="31">
        <v>3</v>
      </c>
      <c r="AA107" s="32" t="s">
        <v>49</v>
      </c>
      <c r="AB107" s="30"/>
      <c r="AC107" s="30"/>
      <c r="AD107" s="31"/>
      <c r="AE107" s="32"/>
      <c r="AF107" s="30"/>
      <c r="AG107" s="30"/>
      <c r="AH107" s="31"/>
      <c r="AI107" s="32"/>
      <c r="AJ107" s="35"/>
      <c r="AK107" s="30"/>
      <c r="AL107" s="33"/>
      <c r="AM107" s="34"/>
      <c r="AN107" s="56" t="s">
        <v>185</v>
      </c>
      <c r="AO107" s="662" t="s">
        <v>556</v>
      </c>
    </row>
    <row r="108" spans="1:41" s="29" customFormat="1" ht="15.75" customHeight="1" x14ac:dyDescent="0.25">
      <c r="A108" s="697" t="s">
        <v>218</v>
      </c>
      <c r="B108" s="50" t="s">
        <v>183</v>
      </c>
      <c r="C108" s="663" t="s">
        <v>219</v>
      </c>
      <c r="D108" s="30"/>
      <c r="E108" s="30"/>
      <c r="F108" s="31"/>
      <c r="G108" s="32"/>
      <c r="H108" s="30"/>
      <c r="I108" s="30"/>
      <c r="J108" s="31"/>
      <c r="K108" s="32"/>
      <c r="L108" s="30"/>
      <c r="M108" s="30"/>
      <c r="N108" s="31"/>
      <c r="O108" s="32"/>
      <c r="P108" s="30"/>
      <c r="Q108" s="30">
        <v>8</v>
      </c>
      <c r="R108" s="31">
        <v>3</v>
      </c>
      <c r="S108" s="32" t="s">
        <v>49</v>
      </c>
      <c r="T108" s="30"/>
      <c r="U108" s="30"/>
      <c r="V108" s="31"/>
      <c r="W108" s="32"/>
      <c r="X108" s="30"/>
      <c r="Y108" s="30"/>
      <c r="Z108" s="31"/>
      <c r="AA108" s="32"/>
      <c r="AB108" s="30"/>
      <c r="AC108" s="30"/>
      <c r="AD108" s="31"/>
      <c r="AE108" s="32"/>
      <c r="AF108" s="30"/>
      <c r="AG108" s="30"/>
      <c r="AH108" s="31"/>
      <c r="AI108" s="32"/>
      <c r="AJ108" s="35"/>
      <c r="AK108" s="30"/>
      <c r="AL108" s="33"/>
      <c r="AM108" s="34"/>
      <c r="AN108" s="56" t="s">
        <v>185</v>
      </c>
      <c r="AO108" s="662" t="s">
        <v>556</v>
      </c>
    </row>
    <row r="109" spans="1:41" s="29" customFormat="1" ht="15.75" customHeight="1" x14ac:dyDescent="0.25">
      <c r="A109" s="655" t="s">
        <v>325</v>
      </c>
      <c r="B109" s="108" t="s">
        <v>183</v>
      </c>
      <c r="C109" s="660" t="s">
        <v>326</v>
      </c>
      <c r="D109" s="30"/>
      <c r="E109" s="30"/>
      <c r="F109" s="31"/>
      <c r="G109" s="32"/>
      <c r="H109" s="30"/>
      <c r="I109" s="30">
        <v>8</v>
      </c>
      <c r="J109" s="31">
        <v>3</v>
      </c>
      <c r="K109" s="32" t="s">
        <v>49</v>
      </c>
      <c r="L109" s="30"/>
      <c r="M109" s="30">
        <v>8</v>
      </c>
      <c r="N109" s="31">
        <v>3</v>
      </c>
      <c r="O109" s="32" t="s">
        <v>49</v>
      </c>
      <c r="P109" s="30"/>
      <c r="Q109" s="30">
        <v>8</v>
      </c>
      <c r="R109" s="31">
        <v>3</v>
      </c>
      <c r="S109" s="32" t="s">
        <v>49</v>
      </c>
      <c r="T109" s="30"/>
      <c r="U109" s="30">
        <v>8</v>
      </c>
      <c r="V109" s="31">
        <v>3</v>
      </c>
      <c r="W109" s="32" t="s">
        <v>49</v>
      </c>
      <c r="X109" s="30"/>
      <c r="Y109" s="30">
        <v>8</v>
      </c>
      <c r="Z109" s="31">
        <v>3</v>
      </c>
      <c r="AA109" s="32" t="s">
        <v>49</v>
      </c>
      <c r="AB109" s="30"/>
      <c r="AC109" s="30"/>
      <c r="AD109" s="31"/>
      <c r="AE109" s="32"/>
      <c r="AF109" s="30"/>
      <c r="AG109" s="30"/>
      <c r="AH109" s="31"/>
      <c r="AI109" s="32"/>
      <c r="AJ109" s="35"/>
      <c r="AK109" s="30"/>
      <c r="AL109" s="33"/>
      <c r="AM109" s="34"/>
      <c r="AN109" s="56" t="s">
        <v>185</v>
      </c>
      <c r="AO109" s="56" t="s">
        <v>327</v>
      </c>
    </row>
    <row r="110" spans="1:41" s="29" customFormat="1" ht="15.75" customHeight="1" x14ac:dyDescent="0.25">
      <c r="A110" s="691" t="s">
        <v>328</v>
      </c>
      <c r="B110" s="108" t="s">
        <v>183</v>
      </c>
      <c r="C110" s="661" t="s">
        <v>329</v>
      </c>
      <c r="D110" s="30"/>
      <c r="E110" s="30"/>
      <c r="F110" s="31"/>
      <c r="G110" s="32"/>
      <c r="H110" s="30"/>
      <c r="I110" s="30">
        <v>8</v>
      </c>
      <c r="J110" s="31">
        <v>3</v>
      </c>
      <c r="K110" s="32" t="s">
        <v>49</v>
      </c>
      <c r="L110" s="30"/>
      <c r="M110" s="30">
        <v>8</v>
      </c>
      <c r="N110" s="31">
        <v>3</v>
      </c>
      <c r="O110" s="32" t="s">
        <v>49</v>
      </c>
      <c r="P110" s="30"/>
      <c r="Q110" s="30">
        <v>8</v>
      </c>
      <c r="R110" s="31">
        <v>3</v>
      </c>
      <c r="S110" s="32" t="s">
        <v>49</v>
      </c>
      <c r="T110" s="30"/>
      <c r="U110" s="30">
        <v>8</v>
      </c>
      <c r="V110" s="31">
        <v>3</v>
      </c>
      <c r="W110" s="32" t="s">
        <v>49</v>
      </c>
      <c r="X110" s="30"/>
      <c r="Y110" s="30">
        <v>8</v>
      </c>
      <c r="Z110" s="31">
        <v>3</v>
      </c>
      <c r="AA110" s="32" t="s">
        <v>49</v>
      </c>
      <c r="AB110" s="30"/>
      <c r="AC110" s="30"/>
      <c r="AD110" s="31"/>
      <c r="AE110" s="32"/>
      <c r="AF110" s="30"/>
      <c r="AG110" s="30"/>
      <c r="AH110" s="31"/>
      <c r="AI110" s="32"/>
      <c r="AJ110" s="35"/>
      <c r="AK110" s="30"/>
      <c r="AL110" s="33"/>
      <c r="AM110" s="34"/>
      <c r="AN110" s="56" t="s">
        <v>185</v>
      </c>
      <c r="AO110" s="56" t="s">
        <v>327</v>
      </c>
    </row>
    <row r="111" spans="1:41" s="29" customFormat="1" ht="15.75" customHeight="1" x14ac:dyDescent="0.25">
      <c r="A111" s="691" t="s">
        <v>475</v>
      </c>
      <c r="B111" s="108" t="s">
        <v>183</v>
      </c>
      <c r="C111" s="661" t="s">
        <v>476</v>
      </c>
      <c r="D111" s="30"/>
      <c r="E111" s="30"/>
      <c r="F111" s="31"/>
      <c r="G111" s="32"/>
      <c r="H111" s="30"/>
      <c r="I111" s="30">
        <v>8</v>
      </c>
      <c r="J111" s="31">
        <v>3</v>
      </c>
      <c r="K111" s="32" t="s">
        <v>49</v>
      </c>
      <c r="L111" s="30"/>
      <c r="M111" s="30">
        <v>8</v>
      </c>
      <c r="N111" s="31">
        <v>3</v>
      </c>
      <c r="O111" s="32" t="s">
        <v>49</v>
      </c>
      <c r="P111" s="30"/>
      <c r="Q111" s="30">
        <v>8</v>
      </c>
      <c r="R111" s="31">
        <v>3</v>
      </c>
      <c r="S111" s="32" t="s">
        <v>49</v>
      </c>
      <c r="T111" s="30"/>
      <c r="U111" s="30">
        <v>8</v>
      </c>
      <c r="V111" s="31">
        <v>3</v>
      </c>
      <c r="W111" s="32" t="s">
        <v>49</v>
      </c>
      <c r="X111" s="30"/>
      <c r="Y111" s="30">
        <v>8</v>
      </c>
      <c r="Z111" s="31">
        <v>3</v>
      </c>
      <c r="AA111" s="32" t="s">
        <v>49</v>
      </c>
      <c r="AB111" s="30"/>
      <c r="AC111" s="30"/>
      <c r="AD111" s="31"/>
      <c r="AE111" s="32"/>
      <c r="AF111" s="30"/>
      <c r="AG111" s="30"/>
      <c r="AH111" s="31"/>
      <c r="AI111" s="32"/>
      <c r="AJ111" s="35"/>
      <c r="AK111" s="30"/>
      <c r="AL111" s="33"/>
      <c r="AM111" s="34"/>
      <c r="AN111" s="56" t="s">
        <v>185</v>
      </c>
      <c r="AO111" s="56" t="s">
        <v>327</v>
      </c>
    </row>
    <row r="112" spans="1:41" s="29" customFormat="1" ht="15.75" customHeight="1" x14ac:dyDescent="0.25">
      <c r="A112" s="691" t="s">
        <v>477</v>
      </c>
      <c r="B112" s="108" t="s">
        <v>183</v>
      </c>
      <c r="C112" s="689" t="s">
        <v>478</v>
      </c>
      <c r="D112" s="30"/>
      <c r="E112" s="30"/>
      <c r="F112" s="31"/>
      <c r="G112" s="32"/>
      <c r="H112" s="30"/>
      <c r="I112" s="30">
        <v>8</v>
      </c>
      <c r="J112" s="31">
        <v>3</v>
      </c>
      <c r="K112" s="32" t="s">
        <v>49</v>
      </c>
      <c r="L112" s="30"/>
      <c r="M112" s="30">
        <v>8</v>
      </c>
      <c r="N112" s="31">
        <v>3</v>
      </c>
      <c r="O112" s="32" t="s">
        <v>49</v>
      </c>
      <c r="P112" s="30"/>
      <c r="Q112" s="30">
        <v>8</v>
      </c>
      <c r="R112" s="31">
        <v>3</v>
      </c>
      <c r="S112" s="32" t="s">
        <v>49</v>
      </c>
      <c r="T112" s="30"/>
      <c r="U112" s="30">
        <v>8</v>
      </c>
      <c r="V112" s="31">
        <v>3</v>
      </c>
      <c r="W112" s="32" t="s">
        <v>49</v>
      </c>
      <c r="X112" s="30"/>
      <c r="Y112" s="30">
        <v>8</v>
      </c>
      <c r="Z112" s="31">
        <v>3</v>
      </c>
      <c r="AA112" s="32" t="s">
        <v>49</v>
      </c>
      <c r="AB112" s="30"/>
      <c r="AC112" s="30"/>
      <c r="AD112" s="31"/>
      <c r="AE112" s="32"/>
      <c r="AF112" s="30"/>
      <c r="AG112" s="30"/>
      <c r="AH112" s="31"/>
      <c r="AI112" s="32"/>
      <c r="AJ112" s="35"/>
      <c r="AK112" s="30"/>
      <c r="AL112" s="33"/>
      <c r="AM112" s="34"/>
      <c r="AN112" s="693" t="s">
        <v>185</v>
      </c>
      <c r="AO112" s="693" t="s">
        <v>327</v>
      </c>
    </row>
    <row r="113" spans="1:41" s="29" customFormat="1" ht="15.75" customHeight="1" x14ac:dyDescent="0.25">
      <c r="A113" s="698" t="s">
        <v>220</v>
      </c>
      <c r="B113" s="50" t="s">
        <v>183</v>
      </c>
      <c r="C113" s="51" t="s">
        <v>221</v>
      </c>
      <c r="D113" s="30"/>
      <c r="E113" s="30"/>
      <c r="F113" s="31"/>
      <c r="G113" s="32"/>
      <c r="H113" s="30">
        <v>4</v>
      </c>
      <c r="I113" s="30">
        <v>4</v>
      </c>
      <c r="J113" s="31">
        <v>3</v>
      </c>
      <c r="K113" s="32" t="s">
        <v>30</v>
      </c>
      <c r="L113" s="30">
        <v>4</v>
      </c>
      <c r="M113" s="30">
        <v>4</v>
      </c>
      <c r="N113" s="31">
        <v>3</v>
      </c>
      <c r="O113" s="32" t="s">
        <v>30</v>
      </c>
      <c r="P113" s="30">
        <v>4</v>
      </c>
      <c r="Q113" s="30">
        <v>4</v>
      </c>
      <c r="R113" s="31">
        <v>3</v>
      </c>
      <c r="S113" s="32" t="s">
        <v>30</v>
      </c>
      <c r="T113" s="30">
        <v>4</v>
      </c>
      <c r="U113" s="30">
        <v>4</v>
      </c>
      <c r="V113" s="31">
        <v>3</v>
      </c>
      <c r="W113" s="32" t="s">
        <v>30</v>
      </c>
      <c r="X113" s="30">
        <v>4</v>
      </c>
      <c r="Y113" s="30">
        <v>4</v>
      </c>
      <c r="Z113" s="31">
        <v>3</v>
      </c>
      <c r="AA113" s="32" t="s">
        <v>30</v>
      </c>
      <c r="AB113" s="30"/>
      <c r="AC113" s="30"/>
      <c r="AD113" s="31"/>
      <c r="AE113" s="32"/>
      <c r="AF113" s="30"/>
      <c r="AG113" s="30"/>
      <c r="AH113" s="31"/>
      <c r="AI113" s="32"/>
      <c r="AJ113" s="35"/>
      <c r="AK113" s="30"/>
      <c r="AL113" s="33"/>
      <c r="AM113" s="34"/>
      <c r="AN113" s="693" t="s">
        <v>222</v>
      </c>
      <c r="AO113" s="693" t="s">
        <v>223</v>
      </c>
    </row>
    <row r="114" spans="1:41" s="29" customFormat="1" ht="15.75" customHeight="1" x14ac:dyDescent="0.25">
      <c r="A114" s="698" t="s">
        <v>224</v>
      </c>
      <c r="B114" s="50" t="s">
        <v>183</v>
      </c>
      <c r="C114" s="51" t="s">
        <v>225</v>
      </c>
      <c r="D114" s="30"/>
      <c r="E114" s="30"/>
      <c r="F114" s="31"/>
      <c r="G114" s="32"/>
      <c r="H114" s="30">
        <v>4</v>
      </c>
      <c r="I114" s="30">
        <v>4</v>
      </c>
      <c r="J114" s="31">
        <v>3</v>
      </c>
      <c r="K114" s="32" t="s">
        <v>30</v>
      </c>
      <c r="L114" s="30">
        <v>4</v>
      </c>
      <c r="M114" s="30">
        <v>4</v>
      </c>
      <c r="N114" s="31">
        <v>3</v>
      </c>
      <c r="O114" s="32" t="s">
        <v>30</v>
      </c>
      <c r="P114" s="30">
        <v>4</v>
      </c>
      <c r="Q114" s="30">
        <v>4</v>
      </c>
      <c r="R114" s="31">
        <v>3</v>
      </c>
      <c r="S114" s="32" t="s">
        <v>30</v>
      </c>
      <c r="T114" s="30">
        <v>4</v>
      </c>
      <c r="U114" s="30">
        <v>4</v>
      </c>
      <c r="V114" s="31">
        <v>3</v>
      </c>
      <c r="W114" s="32" t="s">
        <v>30</v>
      </c>
      <c r="X114" s="30">
        <v>4</v>
      </c>
      <c r="Y114" s="30">
        <v>4</v>
      </c>
      <c r="Z114" s="31">
        <v>3</v>
      </c>
      <c r="AA114" s="32" t="s">
        <v>30</v>
      </c>
      <c r="AB114" s="30"/>
      <c r="AC114" s="30"/>
      <c r="AD114" s="31"/>
      <c r="AE114" s="32"/>
      <c r="AF114" s="30"/>
      <c r="AG114" s="30"/>
      <c r="AH114" s="31"/>
      <c r="AI114" s="32"/>
      <c r="AJ114" s="35"/>
      <c r="AK114" s="30"/>
      <c r="AL114" s="33"/>
      <c r="AM114" s="34"/>
      <c r="AN114" s="693" t="s">
        <v>222</v>
      </c>
      <c r="AO114" s="693" t="s">
        <v>226</v>
      </c>
    </row>
    <row r="115" spans="1:41" s="29" customFormat="1" ht="15.75" customHeight="1" x14ac:dyDescent="0.25">
      <c r="A115" s="698" t="s">
        <v>227</v>
      </c>
      <c r="B115" s="50" t="s">
        <v>183</v>
      </c>
      <c r="C115" s="51" t="s">
        <v>228</v>
      </c>
      <c r="D115" s="30"/>
      <c r="E115" s="30"/>
      <c r="F115" s="31"/>
      <c r="G115" s="32"/>
      <c r="H115" s="30"/>
      <c r="I115" s="30"/>
      <c r="J115" s="31"/>
      <c r="K115" s="32"/>
      <c r="L115" s="30"/>
      <c r="M115" s="30"/>
      <c r="N115" s="31"/>
      <c r="O115" s="32"/>
      <c r="P115" s="30"/>
      <c r="Q115" s="30"/>
      <c r="R115" s="31"/>
      <c r="S115" s="32"/>
      <c r="T115" s="30">
        <v>8</v>
      </c>
      <c r="U115" s="30"/>
      <c r="V115" s="31">
        <v>3</v>
      </c>
      <c r="W115" s="32" t="s">
        <v>229</v>
      </c>
      <c r="X115" s="30">
        <v>8</v>
      </c>
      <c r="Y115" s="30"/>
      <c r="Z115" s="31">
        <v>3</v>
      </c>
      <c r="AA115" s="32" t="s">
        <v>229</v>
      </c>
      <c r="AB115" s="30"/>
      <c r="AC115" s="30"/>
      <c r="AD115" s="31"/>
      <c r="AE115" s="32"/>
      <c r="AF115" s="30"/>
      <c r="AG115" s="30"/>
      <c r="AH115" s="31"/>
      <c r="AI115" s="32"/>
      <c r="AJ115" s="35"/>
      <c r="AK115" s="30"/>
      <c r="AL115" s="33"/>
      <c r="AM115" s="34"/>
      <c r="AN115" s="693" t="s">
        <v>479</v>
      </c>
      <c r="AO115" s="693" t="s">
        <v>230</v>
      </c>
    </row>
    <row r="116" spans="1:41" s="29" customFormat="1" ht="15.75" customHeight="1" x14ac:dyDescent="0.25">
      <c r="A116" s="698" t="s">
        <v>231</v>
      </c>
      <c r="B116" s="53" t="s">
        <v>183</v>
      </c>
      <c r="C116" s="51" t="s">
        <v>232</v>
      </c>
      <c r="D116" s="30"/>
      <c r="E116" s="30"/>
      <c r="F116" s="31"/>
      <c r="G116" s="32"/>
      <c r="H116" s="30">
        <v>4</v>
      </c>
      <c r="I116" s="30">
        <v>4</v>
      </c>
      <c r="J116" s="31">
        <v>3</v>
      </c>
      <c r="K116" s="32" t="s">
        <v>28</v>
      </c>
      <c r="L116" s="30">
        <v>4</v>
      </c>
      <c r="M116" s="30">
        <v>4</v>
      </c>
      <c r="N116" s="31">
        <v>3</v>
      </c>
      <c r="O116" s="32" t="s">
        <v>28</v>
      </c>
      <c r="P116" s="30">
        <v>4</v>
      </c>
      <c r="Q116" s="30">
        <v>4</v>
      </c>
      <c r="R116" s="31">
        <v>3</v>
      </c>
      <c r="S116" s="32" t="s">
        <v>28</v>
      </c>
      <c r="T116" s="30">
        <v>4</v>
      </c>
      <c r="U116" s="30">
        <v>4</v>
      </c>
      <c r="V116" s="31">
        <v>3</v>
      </c>
      <c r="W116" s="32" t="s">
        <v>28</v>
      </c>
      <c r="X116" s="30">
        <v>4</v>
      </c>
      <c r="Y116" s="30">
        <v>4</v>
      </c>
      <c r="Z116" s="31">
        <v>3</v>
      </c>
      <c r="AA116" s="32" t="s">
        <v>28</v>
      </c>
      <c r="AB116" s="30"/>
      <c r="AC116" s="30"/>
      <c r="AD116" s="31"/>
      <c r="AE116" s="32"/>
      <c r="AF116" s="30"/>
      <c r="AG116" s="30"/>
      <c r="AH116" s="31"/>
      <c r="AI116" s="32"/>
      <c r="AJ116" s="35"/>
      <c r="AK116" s="30"/>
      <c r="AL116" s="33"/>
      <c r="AM116" s="34"/>
      <c r="AN116" s="693" t="s">
        <v>479</v>
      </c>
      <c r="AO116" s="693" t="s">
        <v>233</v>
      </c>
    </row>
    <row r="117" spans="1:41" s="29" customFormat="1" ht="15.75" customHeight="1" x14ac:dyDescent="0.25">
      <c r="A117" s="698" t="s">
        <v>234</v>
      </c>
      <c r="B117" s="50" t="s">
        <v>183</v>
      </c>
      <c r="C117" s="51" t="s">
        <v>235</v>
      </c>
      <c r="D117" s="30"/>
      <c r="E117" s="30"/>
      <c r="F117" s="31"/>
      <c r="G117" s="32"/>
      <c r="H117" s="30">
        <v>4</v>
      </c>
      <c r="I117" s="30">
        <v>4</v>
      </c>
      <c r="J117" s="31">
        <v>3</v>
      </c>
      <c r="K117" s="32" t="s">
        <v>30</v>
      </c>
      <c r="L117" s="30">
        <v>4</v>
      </c>
      <c r="M117" s="30">
        <v>4</v>
      </c>
      <c r="N117" s="31">
        <v>3</v>
      </c>
      <c r="O117" s="32" t="s">
        <v>30</v>
      </c>
      <c r="P117" s="30">
        <v>4</v>
      </c>
      <c r="Q117" s="30">
        <v>4</v>
      </c>
      <c r="R117" s="31">
        <v>3</v>
      </c>
      <c r="S117" s="32" t="s">
        <v>30</v>
      </c>
      <c r="T117" s="30">
        <v>4</v>
      </c>
      <c r="U117" s="30">
        <v>4</v>
      </c>
      <c r="V117" s="31">
        <v>3</v>
      </c>
      <c r="W117" s="32" t="s">
        <v>30</v>
      </c>
      <c r="X117" s="30">
        <v>4</v>
      </c>
      <c r="Y117" s="30">
        <v>4</v>
      </c>
      <c r="Z117" s="31">
        <v>3</v>
      </c>
      <c r="AA117" s="32" t="s">
        <v>30</v>
      </c>
      <c r="AB117" s="30"/>
      <c r="AC117" s="30"/>
      <c r="AD117" s="31"/>
      <c r="AE117" s="32"/>
      <c r="AF117" s="30"/>
      <c r="AG117" s="30"/>
      <c r="AH117" s="31"/>
      <c r="AI117" s="32"/>
      <c r="AJ117" s="35"/>
      <c r="AK117" s="30"/>
      <c r="AL117" s="33"/>
      <c r="AM117" s="34"/>
      <c r="AN117" s="694" t="s">
        <v>32</v>
      </c>
      <c r="AO117" s="693" t="s">
        <v>236</v>
      </c>
    </row>
    <row r="118" spans="1:41" s="29" customFormat="1" ht="15.75" customHeight="1" x14ac:dyDescent="0.25">
      <c r="A118" s="698" t="s">
        <v>237</v>
      </c>
      <c r="B118" s="53" t="s">
        <v>183</v>
      </c>
      <c r="C118" s="51" t="s">
        <v>238</v>
      </c>
      <c r="D118" s="30"/>
      <c r="E118" s="30"/>
      <c r="F118" s="31"/>
      <c r="G118" s="32"/>
      <c r="H118" s="30"/>
      <c r="I118" s="30"/>
      <c r="J118" s="31"/>
      <c r="K118" s="32"/>
      <c r="L118" s="30"/>
      <c r="M118" s="30"/>
      <c r="N118" s="31"/>
      <c r="O118" s="32"/>
      <c r="P118" s="30"/>
      <c r="Q118" s="30"/>
      <c r="R118" s="31"/>
      <c r="S118" s="32"/>
      <c r="T118" s="30">
        <v>4</v>
      </c>
      <c r="U118" s="30">
        <v>4</v>
      </c>
      <c r="V118" s="31">
        <v>3</v>
      </c>
      <c r="W118" s="32" t="s">
        <v>30</v>
      </c>
      <c r="X118" s="30">
        <v>4</v>
      </c>
      <c r="Y118" s="30">
        <v>4</v>
      </c>
      <c r="Z118" s="31">
        <v>3</v>
      </c>
      <c r="AA118" s="32" t="s">
        <v>30</v>
      </c>
      <c r="AB118" s="30"/>
      <c r="AC118" s="30"/>
      <c r="AD118" s="31"/>
      <c r="AE118" s="32"/>
      <c r="AF118" s="30"/>
      <c r="AG118" s="30"/>
      <c r="AH118" s="31"/>
      <c r="AI118" s="32"/>
      <c r="AJ118" s="35"/>
      <c r="AK118" s="30"/>
      <c r="AL118" s="33"/>
      <c r="AM118" s="34"/>
      <c r="AN118" s="694" t="s">
        <v>32</v>
      </c>
      <c r="AO118" s="693" t="s">
        <v>239</v>
      </c>
    </row>
    <row r="119" spans="1:41" s="29" customFormat="1" ht="15.75" customHeight="1" x14ac:dyDescent="0.25">
      <c r="A119" s="698" t="s">
        <v>240</v>
      </c>
      <c r="B119" s="53" t="s">
        <v>183</v>
      </c>
      <c r="C119" s="51" t="s">
        <v>241</v>
      </c>
      <c r="D119" s="30"/>
      <c r="E119" s="30"/>
      <c r="F119" s="31"/>
      <c r="G119" s="32"/>
      <c r="H119" s="30">
        <v>8</v>
      </c>
      <c r="I119" s="30"/>
      <c r="J119" s="31">
        <v>3</v>
      </c>
      <c r="K119" s="32" t="s">
        <v>229</v>
      </c>
      <c r="L119" s="30">
        <v>8</v>
      </c>
      <c r="M119" s="30"/>
      <c r="N119" s="31">
        <v>3</v>
      </c>
      <c r="O119" s="32" t="s">
        <v>229</v>
      </c>
      <c r="P119" s="30">
        <v>8</v>
      </c>
      <c r="Q119" s="30"/>
      <c r="R119" s="31">
        <v>3</v>
      </c>
      <c r="S119" s="32" t="s">
        <v>229</v>
      </c>
      <c r="T119" s="30">
        <v>8</v>
      </c>
      <c r="U119" s="30"/>
      <c r="V119" s="31">
        <v>3</v>
      </c>
      <c r="W119" s="32" t="s">
        <v>229</v>
      </c>
      <c r="X119" s="30">
        <v>8</v>
      </c>
      <c r="Y119" s="30"/>
      <c r="Z119" s="31">
        <v>3</v>
      </c>
      <c r="AA119" s="32" t="s">
        <v>229</v>
      </c>
      <c r="AB119" s="30"/>
      <c r="AC119" s="30"/>
      <c r="AD119" s="31"/>
      <c r="AE119" s="32"/>
      <c r="AF119" s="30"/>
      <c r="AG119" s="30"/>
      <c r="AH119" s="31"/>
      <c r="AI119" s="32"/>
      <c r="AJ119" s="35"/>
      <c r="AK119" s="30"/>
      <c r="AL119" s="33"/>
      <c r="AM119" s="34"/>
      <c r="AN119" s="694" t="s">
        <v>32</v>
      </c>
      <c r="AO119" s="693" t="s">
        <v>236</v>
      </c>
    </row>
    <row r="120" spans="1:41" s="29" customFormat="1" ht="15.75" customHeight="1" x14ac:dyDescent="0.25">
      <c r="A120" s="698" t="s">
        <v>242</v>
      </c>
      <c r="B120" s="50" t="s">
        <v>183</v>
      </c>
      <c r="C120" s="690" t="s">
        <v>243</v>
      </c>
      <c r="D120" s="30"/>
      <c r="E120" s="30"/>
      <c r="F120" s="31"/>
      <c r="G120" s="32"/>
      <c r="H120" s="30"/>
      <c r="I120" s="30"/>
      <c r="J120" s="31"/>
      <c r="K120" s="32"/>
      <c r="L120" s="30"/>
      <c r="M120" s="30"/>
      <c r="N120" s="31"/>
      <c r="O120" s="32"/>
      <c r="P120" s="30"/>
      <c r="Q120" s="30"/>
      <c r="R120" s="31"/>
      <c r="S120" s="32"/>
      <c r="T120" s="30">
        <v>8</v>
      </c>
      <c r="U120" s="30"/>
      <c r="V120" s="31">
        <v>3</v>
      </c>
      <c r="W120" s="32" t="s">
        <v>30</v>
      </c>
      <c r="X120" s="30">
        <v>8</v>
      </c>
      <c r="Y120" s="30"/>
      <c r="Z120" s="31">
        <v>3</v>
      </c>
      <c r="AA120" s="32" t="s">
        <v>30</v>
      </c>
      <c r="AB120" s="30"/>
      <c r="AC120" s="30"/>
      <c r="AD120" s="31"/>
      <c r="AE120" s="32"/>
      <c r="AF120" s="30"/>
      <c r="AG120" s="30"/>
      <c r="AH120" s="31"/>
      <c r="AI120" s="32"/>
      <c r="AJ120" s="35"/>
      <c r="AK120" s="30"/>
      <c r="AL120" s="33"/>
      <c r="AM120" s="34"/>
      <c r="AN120" s="694" t="s">
        <v>32</v>
      </c>
      <c r="AO120" s="693" t="s">
        <v>244</v>
      </c>
    </row>
    <row r="121" spans="1:41" s="29" customFormat="1" ht="15.75" customHeight="1" x14ac:dyDescent="0.25">
      <c r="A121" s="698" t="s">
        <v>245</v>
      </c>
      <c r="B121" s="50" t="s">
        <v>183</v>
      </c>
      <c r="C121" s="690" t="s">
        <v>246</v>
      </c>
      <c r="D121" s="30"/>
      <c r="E121" s="30"/>
      <c r="F121" s="31"/>
      <c r="G121" s="32"/>
      <c r="H121" s="30"/>
      <c r="I121" s="30"/>
      <c r="J121" s="31"/>
      <c r="K121" s="32"/>
      <c r="L121" s="30"/>
      <c r="M121" s="30"/>
      <c r="N121" s="31"/>
      <c r="O121" s="32"/>
      <c r="P121" s="30"/>
      <c r="Q121" s="30"/>
      <c r="R121" s="31"/>
      <c r="S121" s="32"/>
      <c r="T121" s="30">
        <v>8</v>
      </c>
      <c r="U121" s="30"/>
      <c r="V121" s="31">
        <v>3</v>
      </c>
      <c r="W121" s="32" t="s">
        <v>30</v>
      </c>
      <c r="X121" s="30">
        <v>8</v>
      </c>
      <c r="Y121" s="30"/>
      <c r="Z121" s="31">
        <v>3</v>
      </c>
      <c r="AA121" s="32" t="s">
        <v>30</v>
      </c>
      <c r="AB121" s="30"/>
      <c r="AC121" s="30"/>
      <c r="AD121" s="31"/>
      <c r="AE121" s="32"/>
      <c r="AF121" s="30"/>
      <c r="AG121" s="30"/>
      <c r="AH121" s="31"/>
      <c r="AI121" s="32"/>
      <c r="AJ121" s="35"/>
      <c r="AK121" s="30"/>
      <c r="AL121" s="33"/>
      <c r="AM121" s="34"/>
      <c r="AN121" s="694" t="s">
        <v>32</v>
      </c>
      <c r="AO121" s="693" t="s">
        <v>244</v>
      </c>
    </row>
    <row r="122" spans="1:41" s="29" customFormat="1" ht="15.75" customHeight="1" x14ac:dyDescent="0.25">
      <c r="A122" s="698" t="s">
        <v>247</v>
      </c>
      <c r="B122" s="50" t="s">
        <v>183</v>
      </c>
      <c r="C122" s="690" t="s">
        <v>248</v>
      </c>
      <c r="D122" s="30"/>
      <c r="E122" s="30"/>
      <c r="F122" s="31"/>
      <c r="G122" s="32"/>
      <c r="H122" s="30"/>
      <c r="I122" s="30"/>
      <c r="J122" s="31"/>
      <c r="K122" s="32"/>
      <c r="L122" s="30"/>
      <c r="M122" s="30"/>
      <c r="N122" s="31"/>
      <c r="O122" s="32"/>
      <c r="P122" s="30"/>
      <c r="Q122" s="30"/>
      <c r="R122" s="31"/>
      <c r="S122" s="32"/>
      <c r="T122" s="30">
        <v>4</v>
      </c>
      <c r="U122" s="30">
        <v>4</v>
      </c>
      <c r="V122" s="31">
        <v>3</v>
      </c>
      <c r="W122" s="32" t="s">
        <v>30</v>
      </c>
      <c r="X122" s="30">
        <v>4</v>
      </c>
      <c r="Y122" s="30">
        <v>4</v>
      </c>
      <c r="Z122" s="31">
        <v>3</v>
      </c>
      <c r="AA122" s="32" t="s">
        <v>30</v>
      </c>
      <c r="AB122" s="30"/>
      <c r="AC122" s="30"/>
      <c r="AD122" s="31"/>
      <c r="AE122" s="32"/>
      <c r="AF122" s="30"/>
      <c r="AG122" s="30"/>
      <c r="AH122" s="31"/>
      <c r="AI122" s="32"/>
      <c r="AJ122" s="35"/>
      <c r="AK122" s="30"/>
      <c r="AL122" s="33"/>
      <c r="AM122" s="34"/>
      <c r="AN122" s="694" t="s">
        <v>32</v>
      </c>
      <c r="AO122" s="693" t="s">
        <v>239</v>
      </c>
    </row>
    <row r="123" spans="1:41" s="41" customFormat="1" ht="15.75" x14ac:dyDescent="0.2">
      <c r="A123" s="698" t="s">
        <v>249</v>
      </c>
      <c r="B123" s="50" t="s">
        <v>183</v>
      </c>
      <c r="C123" s="690" t="s">
        <v>250</v>
      </c>
      <c r="D123" s="36"/>
      <c r="E123" s="36"/>
      <c r="F123" s="37"/>
      <c r="G123" s="38"/>
      <c r="H123" s="36"/>
      <c r="I123" s="36"/>
      <c r="J123" s="37"/>
      <c r="K123" s="38"/>
      <c r="L123" s="36"/>
      <c r="M123" s="36"/>
      <c r="N123" s="37"/>
      <c r="O123" s="38"/>
      <c r="P123" s="36"/>
      <c r="Q123" s="36">
        <v>8</v>
      </c>
      <c r="R123" s="37">
        <v>3</v>
      </c>
      <c r="S123" s="38" t="s">
        <v>49</v>
      </c>
      <c r="T123" s="36"/>
      <c r="U123" s="36"/>
      <c r="V123" s="37"/>
      <c r="W123" s="38"/>
      <c r="X123" s="36"/>
      <c r="Y123" s="36"/>
      <c r="Z123" s="37"/>
      <c r="AA123" s="38"/>
      <c r="AB123" s="36"/>
      <c r="AC123" s="36"/>
      <c r="AD123" s="37"/>
      <c r="AE123" s="38"/>
      <c r="AF123" s="36"/>
      <c r="AG123" s="36"/>
      <c r="AH123" s="37"/>
      <c r="AI123" s="38"/>
      <c r="AJ123" s="39"/>
      <c r="AK123" s="36"/>
      <c r="AL123" s="40"/>
      <c r="AM123" s="34"/>
      <c r="AN123" s="693" t="s">
        <v>480</v>
      </c>
      <c r="AO123" s="693" t="s">
        <v>251</v>
      </c>
    </row>
    <row r="124" spans="1:41" s="29" customFormat="1" ht="15.75" customHeight="1" x14ac:dyDescent="0.25">
      <c r="A124" s="698" t="s">
        <v>252</v>
      </c>
      <c r="B124" s="50" t="s">
        <v>183</v>
      </c>
      <c r="C124" s="690" t="s">
        <v>253</v>
      </c>
      <c r="D124" s="30"/>
      <c r="E124" s="30"/>
      <c r="F124" s="31"/>
      <c r="G124" s="32"/>
      <c r="H124" s="30"/>
      <c r="I124" s="30"/>
      <c r="J124" s="31"/>
      <c r="K124" s="32"/>
      <c r="L124" s="30"/>
      <c r="M124" s="30"/>
      <c r="N124" s="31"/>
      <c r="O124" s="32"/>
      <c r="P124" s="30">
        <v>8</v>
      </c>
      <c r="Q124" s="30"/>
      <c r="R124" s="31">
        <v>3</v>
      </c>
      <c r="S124" s="32" t="s">
        <v>49</v>
      </c>
      <c r="T124" s="30"/>
      <c r="U124" s="30"/>
      <c r="V124" s="31"/>
      <c r="W124" s="32"/>
      <c r="X124" s="30">
        <v>8</v>
      </c>
      <c r="Y124" s="30"/>
      <c r="Z124" s="31">
        <v>3</v>
      </c>
      <c r="AA124" s="32" t="s">
        <v>49</v>
      </c>
      <c r="AB124" s="30"/>
      <c r="AC124" s="30"/>
      <c r="AD124" s="31"/>
      <c r="AE124" s="32"/>
      <c r="AF124" s="30"/>
      <c r="AG124" s="30"/>
      <c r="AH124" s="31"/>
      <c r="AI124" s="32"/>
      <c r="AJ124" s="35"/>
      <c r="AK124" s="30"/>
      <c r="AL124" s="33"/>
      <c r="AM124" s="34"/>
      <c r="AN124" s="693" t="s">
        <v>480</v>
      </c>
      <c r="AO124" s="693" t="s">
        <v>254</v>
      </c>
    </row>
    <row r="125" spans="1:41" s="29" customFormat="1" ht="15.75" customHeight="1" x14ac:dyDescent="0.25">
      <c r="A125" s="698" t="s">
        <v>255</v>
      </c>
      <c r="B125" s="50" t="s">
        <v>183</v>
      </c>
      <c r="C125" s="690" t="s">
        <v>256</v>
      </c>
      <c r="D125" s="30"/>
      <c r="E125" s="30"/>
      <c r="F125" s="31"/>
      <c r="G125" s="32"/>
      <c r="H125" s="30"/>
      <c r="I125" s="30"/>
      <c r="J125" s="31"/>
      <c r="K125" s="32"/>
      <c r="L125" s="30"/>
      <c r="M125" s="30"/>
      <c r="N125" s="31"/>
      <c r="O125" s="32"/>
      <c r="P125" s="30"/>
      <c r="Q125" s="30">
        <v>8</v>
      </c>
      <c r="R125" s="31">
        <v>3</v>
      </c>
      <c r="S125" s="32" t="s">
        <v>49</v>
      </c>
      <c r="T125" s="30"/>
      <c r="U125" s="30">
        <v>8</v>
      </c>
      <c r="V125" s="31">
        <v>3</v>
      </c>
      <c r="W125" s="32" t="s">
        <v>49</v>
      </c>
      <c r="X125" s="30"/>
      <c r="Y125" s="30">
        <v>8</v>
      </c>
      <c r="Z125" s="31">
        <v>3</v>
      </c>
      <c r="AA125" s="32" t="s">
        <v>49</v>
      </c>
      <c r="AB125" s="30"/>
      <c r="AC125" s="30"/>
      <c r="AD125" s="31"/>
      <c r="AE125" s="32"/>
      <c r="AF125" s="30"/>
      <c r="AG125" s="30"/>
      <c r="AH125" s="31"/>
      <c r="AI125" s="32"/>
      <c r="AJ125" s="35"/>
      <c r="AK125" s="30"/>
      <c r="AL125" s="33"/>
      <c r="AM125" s="34"/>
      <c r="AN125" s="693" t="s">
        <v>481</v>
      </c>
      <c r="AO125" s="695" t="s">
        <v>257</v>
      </c>
    </row>
    <row r="126" spans="1:41" s="29" customFormat="1" ht="15.75" customHeight="1" x14ac:dyDescent="0.25">
      <c r="A126" s="698" t="s">
        <v>258</v>
      </c>
      <c r="B126" s="50" t="s">
        <v>183</v>
      </c>
      <c r="C126" s="690" t="s">
        <v>259</v>
      </c>
      <c r="D126" s="30"/>
      <c r="E126" s="30"/>
      <c r="F126" s="31"/>
      <c r="G126" s="32"/>
      <c r="H126" s="30">
        <v>4</v>
      </c>
      <c r="I126" s="30">
        <v>4</v>
      </c>
      <c r="J126" s="31">
        <v>3</v>
      </c>
      <c r="K126" s="32" t="s">
        <v>49</v>
      </c>
      <c r="L126" s="30">
        <v>4</v>
      </c>
      <c r="M126" s="30">
        <v>4</v>
      </c>
      <c r="N126" s="31">
        <v>3</v>
      </c>
      <c r="O126" s="32" t="s">
        <v>49</v>
      </c>
      <c r="P126" s="30">
        <v>4</v>
      </c>
      <c r="Q126" s="30">
        <v>4</v>
      </c>
      <c r="R126" s="31">
        <v>3</v>
      </c>
      <c r="S126" s="32" t="s">
        <v>49</v>
      </c>
      <c r="T126" s="30">
        <v>4</v>
      </c>
      <c r="U126" s="30">
        <v>4</v>
      </c>
      <c r="V126" s="31">
        <v>3</v>
      </c>
      <c r="W126" s="32" t="s">
        <v>49</v>
      </c>
      <c r="X126" s="30">
        <v>4</v>
      </c>
      <c r="Y126" s="30">
        <v>4</v>
      </c>
      <c r="Z126" s="31">
        <v>3</v>
      </c>
      <c r="AA126" s="32" t="s">
        <v>49</v>
      </c>
      <c r="AB126" s="30"/>
      <c r="AC126" s="30"/>
      <c r="AD126" s="31"/>
      <c r="AE126" s="32"/>
      <c r="AF126" s="30"/>
      <c r="AG126" s="30"/>
      <c r="AH126" s="31"/>
      <c r="AI126" s="32"/>
      <c r="AJ126" s="35"/>
      <c r="AK126" s="30"/>
      <c r="AL126" s="33"/>
      <c r="AM126" s="34"/>
      <c r="AN126" s="693" t="s">
        <v>480</v>
      </c>
      <c r="AO126" s="693" t="s">
        <v>260</v>
      </c>
    </row>
    <row r="127" spans="1:41" s="29" customFormat="1" ht="15.75" customHeight="1" x14ac:dyDescent="0.25">
      <c r="A127" s="698" t="s">
        <v>261</v>
      </c>
      <c r="B127" s="50" t="s">
        <v>183</v>
      </c>
      <c r="C127" s="690" t="s">
        <v>262</v>
      </c>
      <c r="D127" s="30"/>
      <c r="E127" s="30"/>
      <c r="F127" s="31"/>
      <c r="G127" s="32"/>
      <c r="H127" s="30"/>
      <c r="I127" s="30"/>
      <c r="J127" s="31"/>
      <c r="K127" s="32"/>
      <c r="L127" s="30"/>
      <c r="M127" s="30"/>
      <c r="N127" s="31"/>
      <c r="O127" s="32"/>
      <c r="P127" s="30"/>
      <c r="Q127" s="30">
        <v>8</v>
      </c>
      <c r="R127" s="31">
        <v>3</v>
      </c>
      <c r="S127" s="32" t="s">
        <v>49</v>
      </c>
      <c r="T127" s="30"/>
      <c r="U127" s="30">
        <v>8</v>
      </c>
      <c r="V127" s="31">
        <v>3</v>
      </c>
      <c r="W127" s="32" t="s">
        <v>49</v>
      </c>
      <c r="X127" s="30"/>
      <c r="Y127" s="30">
        <v>8</v>
      </c>
      <c r="Z127" s="31">
        <v>3</v>
      </c>
      <c r="AA127" s="32" t="s">
        <v>49</v>
      </c>
      <c r="AB127" s="30"/>
      <c r="AC127" s="30"/>
      <c r="AD127" s="31"/>
      <c r="AE127" s="32"/>
      <c r="AF127" s="30"/>
      <c r="AG127" s="30"/>
      <c r="AH127" s="31"/>
      <c r="AI127" s="32"/>
      <c r="AJ127" s="35"/>
      <c r="AK127" s="30"/>
      <c r="AL127" s="33"/>
      <c r="AM127" s="34"/>
      <c r="AN127" s="693" t="s">
        <v>481</v>
      </c>
      <c r="AO127" s="693" t="s">
        <v>257</v>
      </c>
    </row>
    <row r="128" spans="1:41" s="29" customFormat="1" ht="15.75" customHeight="1" x14ac:dyDescent="0.25">
      <c r="A128" s="698" t="s">
        <v>569</v>
      </c>
      <c r="B128" s="50" t="s">
        <v>183</v>
      </c>
      <c r="C128" s="690" t="s">
        <v>263</v>
      </c>
      <c r="D128" s="30"/>
      <c r="E128" s="30"/>
      <c r="F128" s="31"/>
      <c r="G128" s="32"/>
      <c r="H128" s="30"/>
      <c r="I128" s="30"/>
      <c r="J128" s="31"/>
      <c r="K128" s="32"/>
      <c r="L128" s="30"/>
      <c r="M128" s="30"/>
      <c r="N128" s="31"/>
      <c r="O128" s="32"/>
      <c r="P128" s="30">
        <v>4</v>
      </c>
      <c r="Q128" s="30">
        <v>4</v>
      </c>
      <c r="R128" s="31">
        <v>3</v>
      </c>
      <c r="S128" s="32" t="s">
        <v>229</v>
      </c>
      <c r="T128" s="30"/>
      <c r="U128" s="30"/>
      <c r="V128" s="31"/>
      <c r="W128" s="32"/>
      <c r="X128" s="30">
        <v>4</v>
      </c>
      <c r="Y128" s="30">
        <v>4</v>
      </c>
      <c r="Z128" s="31">
        <v>3</v>
      </c>
      <c r="AA128" s="32" t="s">
        <v>229</v>
      </c>
      <c r="AB128" s="30"/>
      <c r="AC128" s="30"/>
      <c r="AD128" s="31"/>
      <c r="AE128" s="32"/>
      <c r="AF128" s="30"/>
      <c r="AG128" s="30"/>
      <c r="AH128" s="31"/>
      <c r="AI128" s="32"/>
      <c r="AJ128" s="35"/>
      <c r="AK128" s="30"/>
      <c r="AL128" s="33"/>
      <c r="AM128" s="34"/>
      <c r="AN128" s="693" t="s">
        <v>264</v>
      </c>
      <c r="AO128" s="693" t="s">
        <v>265</v>
      </c>
    </row>
    <row r="129" spans="1:41" s="29" customFormat="1" ht="15.75" customHeight="1" x14ac:dyDescent="0.25">
      <c r="A129" s="698" t="s">
        <v>266</v>
      </c>
      <c r="B129" s="47" t="s">
        <v>183</v>
      </c>
      <c r="C129" s="690" t="s">
        <v>267</v>
      </c>
      <c r="D129" s="30"/>
      <c r="E129" s="30"/>
      <c r="F129" s="31"/>
      <c r="G129" s="32"/>
      <c r="H129" s="30"/>
      <c r="I129" s="30"/>
      <c r="J129" s="31"/>
      <c r="K129" s="32"/>
      <c r="L129" s="30"/>
      <c r="M129" s="30"/>
      <c r="N129" s="31"/>
      <c r="O129" s="32"/>
      <c r="P129" s="30">
        <v>8</v>
      </c>
      <c r="Q129" s="30"/>
      <c r="R129" s="31">
        <v>3</v>
      </c>
      <c r="S129" s="32" t="s">
        <v>49</v>
      </c>
      <c r="T129" s="30"/>
      <c r="U129" s="30"/>
      <c r="V129" s="31"/>
      <c r="W129" s="32"/>
      <c r="X129" s="30">
        <v>8</v>
      </c>
      <c r="Y129" s="30"/>
      <c r="Z129" s="31">
        <v>3</v>
      </c>
      <c r="AA129" s="32" t="s">
        <v>49</v>
      </c>
      <c r="AB129" s="30"/>
      <c r="AC129" s="30"/>
      <c r="AD129" s="31"/>
      <c r="AE129" s="32"/>
      <c r="AF129" s="30"/>
      <c r="AG129" s="30"/>
      <c r="AH129" s="31"/>
      <c r="AI129" s="32"/>
      <c r="AJ129" s="35"/>
      <c r="AK129" s="30"/>
      <c r="AL129" s="33"/>
      <c r="AM129" s="34"/>
      <c r="AN129" s="693" t="s">
        <v>499</v>
      </c>
      <c r="AO129" s="693" t="s">
        <v>268</v>
      </c>
    </row>
    <row r="130" spans="1:41" s="29" customFormat="1" ht="15.75" customHeight="1" x14ac:dyDescent="0.25">
      <c r="A130" s="698" t="s">
        <v>270</v>
      </c>
      <c r="B130" s="54" t="s">
        <v>183</v>
      </c>
      <c r="C130" s="690" t="s">
        <v>271</v>
      </c>
      <c r="D130" s="30"/>
      <c r="E130" s="30"/>
      <c r="F130" s="31"/>
      <c r="G130" s="32"/>
      <c r="H130" s="30">
        <v>4</v>
      </c>
      <c r="I130" s="30">
        <v>4</v>
      </c>
      <c r="J130" s="31">
        <v>3</v>
      </c>
      <c r="K130" s="32" t="s">
        <v>229</v>
      </c>
      <c r="L130" s="30"/>
      <c r="M130" s="30"/>
      <c r="N130" s="31"/>
      <c r="O130" s="32"/>
      <c r="P130" s="30">
        <v>4</v>
      </c>
      <c r="Q130" s="30">
        <v>4</v>
      </c>
      <c r="R130" s="31">
        <v>3</v>
      </c>
      <c r="S130" s="32" t="s">
        <v>229</v>
      </c>
      <c r="T130" s="30"/>
      <c r="U130" s="30"/>
      <c r="V130" s="31"/>
      <c r="W130" s="32"/>
      <c r="X130" s="30">
        <v>4</v>
      </c>
      <c r="Y130" s="30">
        <v>4</v>
      </c>
      <c r="Z130" s="31">
        <v>3</v>
      </c>
      <c r="AA130" s="32" t="s">
        <v>229</v>
      </c>
      <c r="AB130" s="30"/>
      <c r="AC130" s="30"/>
      <c r="AD130" s="31"/>
      <c r="AE130" s="32"/>
      <c r="AF130" s="30"/>
      <c r="AG130" s="30"/>
      <c r="AH130" s="31"/>
      <c r="AI130" s="32"/>
      <c r="AJ130" s="35"/>
      <c r="AK130" s="30"/>
      <c r="AL130" s="33"/>
      <c r="AM130" s="34"/>
      <c r="AN130" s="693" t="s">
        <v>272</v>
      </c>
      <c r="AO130" s="56" t="s">
        <v>273</v>
      </c>
    </row>
    <row r="131" spans="1:41" s="29" customFormat="1" ht="15.75" customHeight="1" x14ac:dyDescent="0.25">
      <c r="A131" s="698" t="s">
        <v>274</v>
      </c>
      <c r="B131" s="54" t="s">
        <v>183</v>
      </c>
      <c r="C131" s="690" t="s">
        <v>275</v>
      </c>
      <c r="D131" s="30"/>
      <c r="E131" s="30"/>
      <c r="F131" s="31"/>
      <c r="G131" s="32"/>
      <c r="H131" s="30"/>
      <c r="I131" s="30"/>
      <c r="J131" s="31"/>
      <c r="K131" s="32"/>
      <c r="L131" s="30">
        <v>4</v>
      </c>
      <c r="M131" s="30">
        <v>4</v>
      </c>
      <c r="N131" s="31">
        <v>3</v>
      </c>
      <c r="O131" s="32" t="s">
        <v>28</v>
      </c>
      <c r="P131" s="30">
        <v>4</v>
      </c>
      <c r="Q131" s="30">
        <v>4</v>
      </c>
      <c r="R131" s="31">
        <v>3</v>
      </c>
      <c r="S131" s="32" t="s">
        <v>28</v>
      </c>
      <c r="T131" s="30">
        <v>4</v>
      </c>
      <c r="U131" s="30">
        <v>4</v>
      </c>
      <c r="V131" s="31">
        <v>3</v>
      </c>
      <c r="W131" s="32" t="s">
        <v>28</v>
      </c>
      <c r="X131" s="30">
        <v>4</v>
      </c>
      <c r="Y131" s="30">
        <v>4</v>
      </c>
      <c r="Z131" s="31">
        <v>3</v>
      </c>
      <c r="AA131" s="32" t="s">
        <v>28</v>
      </c>
      <c r="AB131" s="30"/>
      <c r="AC131" s="30"/>
      <c r="AD131" s="31"/>
      <c r="AE131" s="32"/>
      <c r="AF131" s="30"/>
      <c r="AG131" s="30"/>
      <c r="AH131" s="31"/>
      <c r="AI131" s="32"/>
      <c r="AJ131" s="35"/>
      <c r="AK131" s="30"/>
      <c r="AL131" s="33"/>
      <c r="AM131" s="34"/>
      <c r="AN131" s="693" t="s">
        <v>272</v>
      </c>
      <c r="AO131" s="56" t="s">
        <v>482</v>
      </c>
    </row>
    <row r="132" spans="1:41" s="29" customFormat="1" ht="15.75" customHeight="1" x14ac:dyDescent="0.25">
      <c r="A132" s="698" t="s">
        <v>276</v>
      </c>
      <c r="B132" s="47" t="s">
        <v>183</v>
      </c>
      <c r="C132" s="690" t="s">
        <v>277</v>
      </c>
      <c r="D132" s="42"/>
      <c r="E132" s="42"/>
      <c r="F132" s="43"/>
      <c r="G132" s="44"/>
      <c r="H132" s="42">
        <v>8</v>
      </c>
      <c r="I132" s="42"/>
      <c r="J132" s="43">
        <v>3</v>
      </c>
      <c r="K132" s="44" t="s">
        <v>229</v>
      </c>
      <c r="L132" s="42">
        <v>8</v>
      </c>
      <c r="M132" s="42"/>
      <c r="N132" s="43">
        <v>3</v>
      </c>
      <c r="O132" s="44" t="s">
        <v>229</v>
      </c>
      <c r="P132" s="42">
        <v>8</v>
      </c>
      <c r="Q132" s="42"/>
      <c r="R132" s="43">
        <v>3</v>
      </c>
      <c r="S132" s="44" t="s">
        <v>229</v>
      </c>
      <c r="T132" s="42">
        <v>8</v>
      </c>
      <c r="U132" s="42"/>
      <c r="V132" s="43">
        <v>3</v>
      </c>
      <c r="W132" s="44" t="s">
        <v>229</v>
      </c>
      <c r="X132" s="42">
        <v>8</v>
      </c>
      <c r="Y132" s="42"/>
      <c r="Z132" s="43">
        <v>3</v>
      </c>
      <c r="AA132" s="44" t="s">
        <v>229</v>
      </c>
      <c r="AB132" s="42"/>
      <c r="AC132" s="42"/>
      <c r="AD132" s="43"/>
      <c r="AE132" s="44"/>
      <c r="AF132" s="42"/>
      <c r="AG132" s="42"/>
      <c r="AH132" s="43"/>
      <c r="AI132" s="44"/>
      <c r="AJ132" s="42"/>
      <c r="AK132" s="42"/>
      <c r="AL132" s="45"/>
      <c r="AM132" s="46"/>
      <c r="AN132" s="693" t="s">
        <v>278</v>
      </c>
      <c r="AO132" s="56" t="s">
        <v>279</v>
      </c>
    </row>
    <row r="133" spans="1:41" ht="15.75" x14ac:dyDescent="0.25">
      <c r="A133" s="698" t="s">
        <v>280</v>
      </c>
      <c r="B133" s="47" t="s">
        <v>183</v>
      </c>
      <c r="C133" s="690" t="s">
        <v>281</v>
      </c>
      <c r="D133" s="42"/>
      <c r="E133" s="42"/>
      <c r="F133" s="43"/>
      <c r="G133" s="44"/>
      <c r="H133" s="42"/>
      <c r="I133" s="42"/>
      <c r="J133" s="43"/>
      <c r="K133" s="44"/>
      <c r="L133" s="42">
        <v>8</v>
      </c>
      <c r="M133" s="42"/>
      <c r="N133" s="43">
        <v>3</v>
      </c>
      <c r="O133" s="44" t="s">
        <v>229</v>
      </c>
      <c r="P133" s="42"/>
      <c r="Q133" s="42"/>
      <c r="R133" s="43"/>
      <c r="S133" s="44"/>
      <c r="T133" s="42">
        <v>8</v>
      </c>
      <c r="U133" s="42"/>
      <c r="V133" s="43">
        <v>3</v>
      </c>
      <c r="W133" s="44" t="s">
        <v>229</v>
      </c>
      <c r="X133" s="42">
        <v>8</v>
      </c>
      <c r="Y133" s="42"/>
      <c r="Z133" s="43">
        <v>3</v>
      </c>
      <c r="AA133" s="44" t="s">
        <v>229</v>
      </c>
      <c r="AB133" s="42"/>
      <c r="AC133" s="42"/>
      <c r="AD133" s="43"/>
      <c r="AE133" s="44"/>
      <c r="AF133" s="42"/>
      <c r="AG133" s="42"/>
      <c r="AH133" s="43"/>
      <c r="AI133" s="44"/>
      <c r="AJ133" s="42"/>
      <c r="AK133" s="42"/>
      <c r="AL133" s="45"/>
      <c r="AM133" s="46"/>
      <c r="AN133" s="738" t="s">
        <v>278</v>
      </c>
      <c r="AO133" s="58" t="s">
        <v>282</v>
      </c>
    </row>
    <row r="134" spans="1:41" ht="15.75" x14ac:dyDescent="0.25">
      <c r="A134" s="698" t="s">
        <v>283</v>
      </c>
      <c r="B134" s="47" t="s">
        <v>183</v>
      </c>
      <c r="C134" s="690" t="s">
        <v>284</v>
      </c>
      <c r="D134" s="42"/>
      <c r="E134" s="42"/>
      <c r="F134" s="43"/>
      <c r="G134" s="44"/>
      <c r="H134" s="42"/>
      <c r="I134" s="42"/>
      <c r="J134" s="43"/>
      <c r="K134" s="44"/>
      <c r="L134" s="42"/>
      <c r="M134" s="42"/>
      <c r="N134" s="43"/>
      <c r="O134" s="44"/>
      <c r="P134" s="42"/>
      <c r="Q134" s="42"/>
      <c r="R134" s="43"/>
      <c r="S134" s="44"/>
      <c r="T134" s="42">
        <v>4</v>
      </c>
      <c r="U134" s="42">
        <v>4</v>
      </c>
      <c r="V134" s="43">
        <v>3</v>
      </c>
      <c r="W134" s="44" t="s">
        <v>30</v>
      </c>
      <c r="X134" s="42">
        <v>4</v>
      </c>
      <c r="Y134" s="42">
        <v>4</v>
      </c>
      <c r="Z134" s="43">
        <v>3</v>
      </c>
      <c r="AA134" s="44" t="s">
        <v>30</v>
      </c>
      <c r="AB134" s="42"/>
      <c r="AC134" s="42"/>
      <c r="AD134" s="43"/>
      <c r="AE134" s="44"/>
      <c r="AF134" s="42"/>
      <c r="AG134" s="42"/>
      <c r="AH134" s="43"/>
      <c r="AI134" s="44"/>
      <c r="AJ134" s="42"/>
      <c r="AK134" s="42"/>
      <c r="AL134" s="45"/>
      <c r="AM134" s="46"/>
      <c r="AN134" s="693" t="s">
        <v>285</v>
      </c>
      <c r="AO134" s="693" t="s">
        <v>291</v>
      </c>
    </row>
    <row r="135" spans="1:41" ht="15.75" x14ac:dyDescent="0.25">
      <c r="A135" s="698" t="s">
        <v>286</v>
      </c>
      <c r="B135" s="47" t="s">
        <v>183</v>
      </c>
      <c r="C135" s="690" t="s">
        <v>287</v>
      </c>
      <c r="D135" s="42"/>
      <c r="E135" s="42"/>
      <c r="F135" s="43"/>
      <c r="G135" s="44"/>
      <c r="H135" s="42"/>
      <c r="I135" s="42"/>
      <c r="J135" s="43"/>
      <c r="K135" s="44"/>
      <c r="L135" s="42"/>
      <c r="M135" s="42"/>
      <c r="N135" s="43"/>
      <c r="O135" s="44"/>
      <c r="P135" s="42">
        <v>8</v>
      </c>
      <c r="Q135" s="42"/>
      <c r="R135" s="43">
        <v>3</v>
      </c>
      <c r="S135" s="44" t="s">
        <v>30</v>
      </c>
      <c r="T135" s="42">
        <v>8</v>
      </c>
      <c r="U135" s="42"/>
      <c r="V135" s="43">
        <v>3</v>
      </c>
      <c r="W135" s="44" t="s">
        <v>30</v>
      </c>
      <c r="X135" s="42">
        <v>8</v>
      </c>
      <c r="Y135" s="42"/>
      <c r="Z135" s="43">
        <v>3</v>
      </c>
      <c r="AA135" s="44" t="s">
        <v>30</v>
      </c>
      <c r="AB135" s="42"/>
      <c r="AC135" s="42"/>
      <c r="AD135" s="43"/>
      <c r="AE135" s="44"/>
      <c r="AF135" s="42"/>
      <c r="AG135" s="42"/>
      <c r="AH135" s="43"/>
      <c r="AI135" s="44"/>
      <c r="AJ135" s="42"/>
      <c r="AK135" s="42"/>
      <c r="AL135" s="45"/>
      <c r="AM135" s="46"/>
      <c r="AN135" s="693" t="s">
        <v>496</v>
      </c>
      <c r="AO135" s="693" t="s">
        <v>288</v>
      </c>
    </row>
    <row r="136" spans="1:41" ht="15.75" x14ac:dyDescent="0.25">
      <c r="A136" s="698" t="s">
        <v>289</v>
      </c>
      <c r="B136" s="47" t="s">
        <v>183</v>
      </c>
      <c r="C136" s="690" t="s">
        <v>290</v>
      </c>
      <c r="D136" s="42"/>
      <c r="E136" s="42"/>
      <c r="F136" s="43"/>
      <c r="G136" s="44"/>
      <c r="H136" s="42"/>
      <c r="I136" s="42"/>
      <c r="J136" s="43"/>
      <c r="K136" s="44"/>
      <c r="L136" s="42"/>
      <c r="M136" s="42"/>
      <c r="N136" s="43"/>
      <c r="O136" s="44"/>
      <c r="P136" s="42"/>
      <c r="Q136" s="42"/>
      <c r="R136" s="43"/>
      <c r="S136" s="44"/>
      <c r="T136" s="42">
        <v>4</v>
      </c>
      <c r="U136" s="42">
        <v>4</v>
      </c>
      <c r="V136" s="43">
        <v>3</v>
      </c>
      <c r="W136" s="44" t="s">
        <v>30</v>
      </c>
      <c r="X136" s="42">
        <v>4</v>
      </c>
      <c r="Y136" s="42">
        <v>4</v>
      </c>
      <c r="Z136" s="43">
        <v>3</v>
      </c>
      <c r="AA136" s="44" t="s">
        <v>30</v>
      </c>
      <c r="AB136" s="42"/>
      <c r="AC136" s="42"/>
      <c r="AD136" s="43"/>
      <c r="AE136" s="44"/>
      <c r="AF136" s="42"/>
      <c r="AG136" s="42"/>
      <c r="AH136" s="43"/>
      <c r="AI136" s="44"/>
      <c r="AJ136" s="42"/>
      <c r="AK136" s="42"/>
      <c r="AL136" s="45"/>
      <c r="AM136" s="46"/>
      <c r="AN136" s="693" t="s">
        <v>285</v>
      </c>
      <c r="AO136" s="693" t="s">
        <v>291</v>
      </c>
    </row>
    <row r="137" spans="1:41" ht="15.75" x14ac:dyDescent="0.25">
      <c r="A137" s="698" t="s">
        <v>292</v>
      </c>
      <c r="B137" s="50" t="s">
        <v>183</v>
      </c>
      <c r="C137" s="693" t="s">
        <v>293</v>
      </c>
      <c r="D137" s="42"/>
      <c r="E137" s="42"/>
      <c r="F137" s="43"/>
      <c r="G137" s="44"/>
      <c r="H137" s="42"/>
      <c r="I137" s="42"/>
      <c r="J137" s="43"/>
      <c r="K137" s="44"/>
      <c r="L137" s="42"/>
      <c r="M137" s="42"/>
      <c r="N137" s="43"/>
      <c r="O137" s="44"/>
      <c r="P137" s="42"/>
      <c r="Q137" s="42"/>
      <c r="R137" s="43"/>
      <c r="S137" s="44"/>
      <c r="T137" s="42"/>
      <c r="U137" s="42">
        <v>8</v>
      </c>
      <c r="V137" s="43">
        <v>3</v>
      </c>
      <c r="W137" s="44" t="s">
        <v>30</v>
      </c>
      <c r="X137" s="42"/>
      <c r="Y137" s="42">
        <v>8</v>
      </c>
      <c r="Z137" s="43">
        <v>3</v>
      </c>
      <c r="AA137" s="44" t="s">
        <v>30</v>
      </c>
      <c r="AB137" s="42"/>
      <c r="AC137" s="42"/>
      <c r="AD137" s="43"/>
      <c r="AE137" s="44"/>
      <c r="AF137" s="42"/>
      <c r="AG137" s="42"/>
      <c r="AH137" s="43"/>
      <c r="AI137" s="44"/>
      <c r="AJ137" s="42"/>
      <c r="AK137" s="42"/>
      <c r="AL137" s="45"/>
      <c r="AM137" s="46"/>
      <c r="AN137" s="693" t="s">
        <v>222</v>
      </c>
      <c r="AO137" s="693" t="s">
        <v>294</v>
      </c>
    </row>
    <row r="138" spans="1:41" ht="15.75" x14ac:dyDescent="0.25">
      <c r="A138" s="698" t="s">
        <v>295</v>
      </c>
      <c r="B138" s="50" t="s">
        <v>183</v>
      </c>
      <c r="C138" s="693" t="s">
        <v>296</v>
      </c>
      <c r="D138" s="42"/>
      <c r="E138" s="42"/>
      <c r="F138" s="43"/>
      <c r="G138" s="44"/>
      <c r="H138" s="42"/>
      <c r="I138" s="42"/>
      <c r="J138" s="43"/>
      <c r="K138" s="44"/>
      <c r="L138" s="42"/>
      <c r="M138" s="42"/>
      <c r="N138" s="43"/>
      <c r="O138" s="44"/>
      <c r="P138" s="42">
        <v>8</v>
      </c>
      <c r="Q138" s="42"/>
      <c r="R138" s="43">
        <v>3</v>
      </c>
      <c r="S138" s="44" t="s">
        <v>30</v>
      </c>
      <c r="T138" s="42"/>
      <c r="U138" s="42"/>
      <c r="V138" s="43"/>
      <c r="W138" s="44"/>
      <c r="X138" s="42">
        <v>8</v>
      </c>
      <c r="Y138" s="42"/>
      <c r="Z138" s="43">
        <v>3</v>
      </c>
      <c r="AA138" s="44" t="s">
        <v>30</v>
      </c>
      <c r="AB138" s="42"/>
      <c r="AC138" s="42"/>
      <c r="AD138" s="43"/>
      <c r="AE138" s="44"/>
      <c r="AF138" s="42"/>
      <c r="AG138" s="42"/>
      <c r="AH138" s="43"/>
      <c r="AI138" s="44"/>
      <c r="AJ138" s="42"/>
      <c r="AK138" s="42"/>
      <c r="AL138" s="45"/>
      <c r="AM138" s="46"/>
      <c r="AN138" s="693" t="s">
        <v>285</v>
      </c>
      <c r="AO138" s="693" t="s">
        <v>487</v>
      </c>
    </row>
    <row r="139" spans="1:41" ht="15.75" x14ac:dyDescent="0.25">
      <c r="A139" s="698" t="s">
        <v>297</v>
      </c>
      <c r="B139" s="47" t="s">
        <v>183</v>
      </c>
      <c r="C139" s="690" t="s">
        <v>298</v>
      </c>
      <c r="D139" s="42"/>
      <c r="E139" s="42"/>
      <c r="F139" s="43"/>
      <c r="G139" s="44"/>
      <c r="H139" s="42"/>
      <c r="I139" s="42"/>
      <c r="J139" s="43"/>
      <c r="K139" s="44"/>
      <c r="L139" s="42"/>
      <c r="M139" s="42"/>
      <c r="N139" s="43"/>
      <c r="O139" s="44"/>
      <c r="P139" s="42"/>
      <c r="Q139" s="42"/>
      <c r="R139" s="43"/>
      <c r="S139" s="44"/>
      <c r="T139" s="42">
        <v>4</v>
      </c>
      <c r="U139" s="42">
        <v>4</v>
      </c>
      <c r="V139" s="43">
        <v>3</v>
      </c>
      <c r="W139" s="44" t="s">
        <v>30</v>
      </c>
      <c r="X139" s="42">
        <v>4</v>
      </c>
      <c r="Y139" s="42">
        <v>4</v>
      </c>
      <c r="Z139" s="43">
        <v>3</v>
      </c>
      <c r="AA139" s="44" t="s">
        <v>30</v>
      </c>
      <c r="AB139" s="42"/>
      <c r="AC139" s="42"/>
      <c r="AD139" s="43"/>
      <c r="AE139" s="44"/>
      <c r="AF139" s="42"/>
      <c r="AG139" s="42"/>
      <c r="AH139" s="43"/>
      <c r="AI139" s="44"/>
      <c r="AJ139" s="42"/>
      <c r="AK139" s="42"/>
      <c r="AL139" s="45"/>
      <c r="AM139" s="46"/>
      <c r="AN139" s="693" t="s">
        <v>299</v>
      </c>
      <c r="AO139" s="693" t="s">
        <v>300</v>
      </c>
    </row>
    <row r="140" spans="1:41" ht="15.75" x14ac:dyDescent="0.25">
      <c r="A140" s="698" t="s">
        <v>570</v>
      </c>
      <c r="B140" s="47" t="s">
        <v>183</v>
      </c>
      <c r="C140" s="736" t="s">
        <v>500</v>
      </c>
      <c r="D140" s="42"/>
      <c r="E140" s="42"/>
      <c r="F140" s="43"/>
      <c r="G140" s="44"/>
      <c r="H140" s="42">
        <v>8</v>
      </c>
      <c r="I140" s="42"/>
      <c r="J140" s="43">
        <v>3</v>
      </c>
      <c r="K140" s="44" t="s">
        <v>30</v>
      </c>
      <c r="L140" s="42">
        <v>8</v>
      </c>
      <c r="M140" s="42"/>
      <c r="N140" s="43">
        <v>3</v>
      </c>
      <c r="O140" s="44" t="s">
        <v>30</v>
      </c>
      <c r="P140" s="42">
        <v>8</v>
      </c>
      <c r="Q140" s="42"/>
      <c r="R140" s="43">
        <v>3</v>
      </c>
      <c r="S140" s="44" t="s">
        <v>30</v>
      </c>
      <c r="T140" s="42">
        <v>8</v>
      </c>
      <c r="U140" s="42"/>
      <c r="V140" s="43">
        <v>3</v>
      </c>
      <c r="W140" s="44" t="s">
        <v>30</v>
      </c>
      <c r="X140" s="42">
        <v>8</v>
      </c>
      <c r="Y140" s="42"/>
      <c r="Z140" s="43">
        <v>3</v>
      </c>
      <c r="AA140" s="44" t="s">
        <v>30</v>
      </c>
      <c r="AB140" s="42"/>
      <c r="AC140" s="42"/>
      <c r="AD140" s="43"/>
      <c r="AE140" s="44"/>
      <c r="AF140" s="42"/>
      <c r="AG140" s="42"/>
      <c r="AH140" s="43"/>
      <c r="AI140" s="44"/>
      <c r="AJ140" s="42"/>
      <c r="AK140" s="42"/>
      <c r="AL140" s="45"/>
      <c r="AM140" s="46"/>
      <c r="AN140" s="693" t="s">
        <v>299</v>
      </c>
      <c r="AO140" s="693" t="s">
        <v>501</v>
      </c>
    </row>
    <row r="141" spans="1:41" ht="15.75" x14ac:dyDescent="0.25">
      <c r="A141" s="446" t="s">
        <v>301</v>
      </c>
      <c r="B141" s="47" t="s">
        <v>183</v>
      </c>
      <c r="C141" s="737" t="s">
        <v>302</v>
      </c>
      <c r="D141" s="42"/>
      <c r="E141" s="42"/>
      <c r="F141" s="43"/>
      <c r="G141" s="44"/>
      <c r="H141" s="42"/>
      <c r="I141" s="42"/>
      <c r="J141" s="43"/>
      <c r="K141" s="44"/>
      <c r="L141" s="42">
        <v>8</v>
      </c>
      <c r="M141" s="42"/>
      <c r="N141" s="43">
        <v>3</v>
      </c>
      <c r="O141" s="44" t="s">
        <v>30</v>
      </c>
      <c r="P141" s="42">
        <v>8</v>
      </c>
      <c r="Q141" s="42"/>
      <c r="R141" s="43">
        <v>3</v>
      </c>
      <c r="S141" s="44" t="s">
        <v>30</v>
      </c>
      <c r="T141" s="42">
        <v>8</v>
      </c>
      <c r="U141" s="42"/>
      <c r="V141" s="43">
        <v>3</v>
      </c>
      <c r="W141" s="44" t="s">
        <v>30</v>
      </c>
      <c r="X141" s="42">
        <v>8</v>
      </c>
      <c r="Y141" s="42"/>
      <c r="Z141" s="43">
        <v>3</v>
      </c>
      <c r="AA141" s="44" t="s">
        <v>30</v>
      </c>
      <c r="AB141" s="42"/>
      <c r="AC141" s="42"/>
      <c r="AD141" s="43"/>
      <c r="AE141" s="44"/>
      <c r="AF141" s="42"/>
      <c r="AG141" s="42"/>
      <c r="AH141" s="43"/>
      <c r="AI141" s="44"/>
      <c r="AJ141" s="42"/>
      <c r="AK141" s="42"/>
      <c r="AL141" s="45"/>
      <c r="AM141" s="46"/>
      <c r="AN141" s="693" t="s">
        <v>303</v>
      </c>
      <c r="AO141" s="693" t="s">
        <v>304</v>
      </c>
    </row>
    <row r="142" spans="1:41" ht="15.75" x14ac:dyDescent="0.25">
      <c r="A142" s="446" t="s">
        <v>305</v>
      </c>
      <c r="B142" s="47" t="s">
        <v>183</v>
      </c>
      <c r="C142" s="51" t="s">
        <v>306</v>
      </c>
      <c r="D142" s="42"/>
      <c r="E142" s="42"/>
      <c r="F142" s="43"/>
      <c r="G142" s="44"/>
      <c r="H142" s="42"/>
      <c r="I142" s="42"/>
      <c r="J142" s="43"/>
      <c r="K142" s="44"/>
      <c r="L142" s="42"/>
      <c r="M142" s="42"/>
      <c r="N142" s="43"/>
      <c r="O142" s="44"/>
      <c r="P142" s="42">
        <v>8</v>
      </c>
      <c r="Q142" s="42"/>
      <c r="R142" s="43">
        <v>3</v>
      </c>
      <c r="S142" s="44" t="s">
        <v>30</v>
      </c>
      <c r="T142" s="42">
        <v>8</v>
      </c>
      <c r="U142" s="42"/>
      <c r="V142" s="43">
        <v>3</v>
      </c>
      <c r="W142" s="44" t="s">
        <v>30</v>
      </c>
      <c r="X142" s="42">
        <v>8</v>
      </c>
      <c r="Y142" s="42"/>
      <c r="Z142" s="43">
        <v>3</v>
      </c>
      <c r="AA142" s="44" t="s">
        <v>30</v>
      </c>
      <c r="AB142" s="42"/>
      <c r="AC142" s="42"/>
      <c r="AD142" s="43"/>
      <c r="AE142" s="44"/>
      <c r="AF142" s="42"/>
      <c r="AG142" s="42"/>
      <c r="AH142" s="43"/>
      <c r="AI142" s="44"/>
      <c r="AJ142" s="42"/>
      <c r="AK142" s="42"/>
      <c r="AL142" s="45"/>
      <c r="AM142" s="46"/>
      <c r="AN142" s="693" t="s">
        <v>303</v>
      </c>
      <c r="AO142" s="56" t="s">
        <v>307</v>
      </c>
    </row>
    <row r="143" spans="1:41" ht="15.75" x14ac:dyDescent="0.25">
      <c r="A143" s="697" t="s">
        <v>308</v>
      </c>
      <c r="B143" s="47" t="s">
        <v>183</v>
      </c>
      <c r="C143" s="663" t="s">
        <v>309</v>
      </c>
      <c r="D143" s="42"/>
      <c r="E143" s="42"/>
      <c r="F143" s="43"/>
      <c r="G143" s="44"/>
      <c r="H143" s="42"/>
      <c r="I143" s="42"/>
      <c r="J143" s="43"/>
      <c r="K143" s="44"/>
      <c r="L143" s="42">
        <v>8</v>
      </c>
      <c r="M143" s="42"/>
      <c r="N143" s="43">
        <v>3</v>
      </c>
      <c r="O143" s="44" t="s">
        <v>30</v>
      </c>
      <c r="P143" s="42">
        <v>8</v>
      </c>
      <c r="Q143" s="42"/>
      <c r="R143" s="43">
        <v>3</v>
      </c>
      <c r="S143" s="44" t="s">
        <v>30</v>
      </c>
      <c r="T143" s="42">
        <v>8</v>
      </c>
      <c r="U143" s="42"/>
      <c r="V143" s="43">
        <v>3</v>
      </c>
      <c r="W143" s="44" t="s">
        <v>30</v>
      </c>
      <c r="X143" s="42">
        <v>8</v>
      </c>
      <c r="Y143" s="42"/>
      <c r="Z143" s="43">
        <v>3</v>
      </c>
      <c r="AA143" s="44" t="s">
        <v>30</v>
      </c>
      <c r="AB143" s="42"/>
      <c r="AC143" s="42"/>
      <c r="AD143" s="43"/>
      <c r="AE143" s="44"/>
      <c r="AF143" s="42"/>
      <c r="AG143" s="42"/>
      <c r="AH143" s="43"/>
      <c r="AI143" s="44"/>
      <c r="AJ143" s="42"/>
      <c r="AK143" s="42"/>
      <c r="AL143" s="45"/>
      <c r="AM143" s="46"/>
      <c r="AN143" s="693" t="s">
        <v>303</v>
      </c>
      <c r="AO143" s="662" t="s">
        <v>307</v>
      </c>
    </row>
    <row r="144" spans="1:41" ht="15.75" x14ac:dyDescent="0.25">
      <c r="A144" s="446" t="s">
        <v>311</v>
      </c>
      <c r="B144" s="47" t="s">
        <v>183</v>
      </c>
      <c r="C144" s="51" t="s">
        <v>312</v>
      </c>
      <c r="D144" s="42"/>
      <c r="E144" s="42"/>
      <c r="F144" s="43"/>
      <c r="G144" s="44"/>
      <c r="H144" s="42"/>
      <c r="I144" s="42"/>
      <c r="J144" s="43"/>
      <c r="K144" s="44"/>
      <c r="L144" s="42"/>
      <c r="M144" s="42"/>
      <c r="N144" s="43"/>
      <c r="O144" s="44"/>
      <c r="P144" s="42"/>
      <c r="Q144" s="42"/>
      <c r="R144" s="43"/>
      <c r="S144" s="44"/>
      <c r="T144" s="42">
        <v>8</v>
      </c>
      <c r="U144" s="42"/>
      <c r="V144" s="43">
        <v>3</v>
      </c>
      <c r="W144" s="44" t="s">
        <v>49</v>
      </c>
      <c r="X144" s="42">
        <v>8</v>
      </c>
      <c r="Y144" s="42"/>
      <c r="Z144" s="43">
        <v>3</v>
      </c>
      <c r="AA144" s="44" t="s">
        <v>49</v>
      </c>
      <c r="AB144" s="42"/>
      <c r="AC144" s="42"/>
      <c r="AD144" s="43"/>
      <c r="AE144" s="44"/>
      <c r="AF144" s="42"/>
      <c r="AG144" s="42"/>
      <c r="AH144" s="43"/>
      <c r="AI144" s="44"/>
      <c r="AJ144" s="42"/>
      <c r="AK144" s="42"/>
      <c r="AL144" s="45"/>
      <c r="AM144" s="46"/>
      <c r="AN144" s="693" t="s">
        <v>310</v>
      </c>
      <c r="AO144" s="56" t="s">
        <v>313</v>
      </c>
    </row>
    <row r="145" spans="1:41" ht="15.75" x14ac:dyDescent="0.25">
      <c r="A145" s="446" t="s">
        <v>314</v>
      </c>
      <c r="B145" s="47" t="s">
        <v>183</v>
      </c>
      <c r="C145" s="51" t="s">
        <v>315</v>
      </c>
      <c r="D145" s="42"/>
      <c r="E145" s="42"/>
      <c r="F145" s="43"/>
      <c r="G145" s="44"/>
      <c r="H145" s="42"/>
      <c r="I145" s="42"/>
      <c r="J145" s="43"/>
      <c r="K145" s="44"/>
      <c r="L145" s="42"/>
      <c r="M145" s="42"/>
      <c r="N145" s="43"/>
      <c r="O145" s="44"/>
      <c r="P145" s="42"/>
      <c r="Q145" s="42"/>
      <c r="R145" s="43"/>
      <c r="S145" s="44"/>
      <c r="T145" s="42">
        <v>8</v>
      </c>
      <c r="U145" s="42"/>
      <c r="V145" s="43">
        <v>3</v>
      </c>
      <c r="W145" s="44" t="s">
        <v>49</v>
      </c>
      <c r="X145" s="42">
        <v>8</v>
      </c>
      <c r="Y145" s="42"/>
      <c r="Z145" s="43">
        <v>3</v>
      </c>
      <c r="AA145" s="44" t="s">
        <v>49</v>
      </c>
      <c r="AB145" s="42"/>
      <c r="AC145" s="42"/>
      <c r="AD145" s="43"/>
      <c r="AE145" s="44"/>
      <c r="AF145" s="42"/>
      <c r="AG145" s="42"/>
      <c r="AH145" s="43"/>
      <c r="AI145" s="44"/>
      <c r="AJ145" s="42"/>
      <c r="AK145" s="42"/>
      <c r="AL145" s="45"/>
      <c r="AM145" s="46"/>
      <c r="AN145" s="693" t="s">
        <v>310</v>
      </c>
      <c r="AO145" s="56" t="s">
        <v>313</v>
      </c>
    </row>
    <row r="146" spans="1:41" ht="15.75" x14ac:dyDescent="0.25">
      <c r="A146" s="446" t="s">
        <v>316</v>
      </c>
      <c r="B146" s="47" t="s">
        <v>183</v>
      </c>
      <c r="C146" s="51" t="s">
        <v>317</v>
      </c>
      <c r="D146" s="42"/>
      <c r="E146" s="42"/>
      <c r="F146" s="43"/>
      <c r="G146" s="44"/>
      <c r="H146" s="42">
        <v>4</v>
      </c>
      <c r="I146" s="42">
        <v>4</v>
      </c>
      <c r="J146" s="43">
        <v>3</v>
      </c>
      <c r="K146" s="44" t="s">
        <v>229</v>
      </c>
      <c r="L146" s="42">
        <v>4</v>
      </c>
      <c r="M146" s="42">
        <v>4</v>
      </c>
      <c r="N146" s="43">
        <v>3</v>
      </c>
      <c r="O146" s="44" t="s">
        <v>229</v>
      </c>
      <c r="P146" s="42">
        <v>4</v>
      </c>
      <c r="Q146" s="42">
        <v>4</v>
      </c>
      <c r="R146" s="43">
        <v>3</v>
      </c>
      <c r="S146" s="44" t="s">
        <v>229</v>
      </c>
      <c r="T146" s="42">
        <v>4</v>
      </c>
      <c r="U146" s="42">
        <v>4</v>
      </c>
      <c r="V146" s="43">
        <v>3</v>
      </c>
      <c r="W146" s="44" t="s">
        <v>229</v>
      </c>
      <c r="X146" s="42">
        <v>4</v>
      </c>
      <c r="Y146" s="42">
        <v>4</v>
      </c>
      <c r="Z146" s="43">
        <v>3</v>
      </c>
      <c r="AA146" s="44" t="s">
        <v>229</v>
      </c>
      <c r="AB146" s="42"/>
      <c r="AC146" s="42"/>
      <c r="AD146" s="43"/>
      <c r="AE146" s="44"/>
      <c r="AF146" s="42"/>
      <c r="AG146" s="42"/>
      <c r="AH146" s="43"/>
      <c r="AI146" s="44"/>
      <c r="AJ146" s="42"/>
      <c r="AK146" s="42"/>
      <c r="AL146" s="45"/>
      <c r="AM146" s="46"/>
      <c r="AN146" s="693" t="s">
        <v>483</v>
      </c>
      <c r="AO146" s="56" t="s">
        <v>318</v>
      </c>
    </row>
    <row r="147" spans="1:41" ht="15.75" x14ac:dyDescent="0.25">
      <c r="A147" s="698" t="s">
        <v>319</v>
      </c>
      <c r="B147" s="47" t="s">
        <v>183</v>
      </c>
      <c r="C147" s="690" t="s">
        <v>320</v>
      </c>
      <c r="D147" s="42"/>
      <c r="E147" s="42"/>
      <c r="F147" s="43"/>
      <c r="G147" s="44"/>
      <c r="H147" s="42">
        <v>8</v>
      </c>
      <c r="I147" s="42"/>
      <c r="J147" s="43">
        <v>3</v>
      </c>
      <c r="K147" s="44" t="s">
        <v>229</v>
      </c>
      <c r="L147" s="42">
        <v>8</v>
      </c>
      <c r="M147" s="42"/>
      <c r="N147" s="43">
        <v>3</v>
      </c>
      <c r="O147" s="44" t="s">
        <v>229</v>
      </c>
      <c r="P147" s="42">
        <v>8</v>
      </c>
      <c r="Q147" s="42"/>
      <c r="R147" s="43">
        <v>3</v>
      </c>
      <c r="S147" s="44" t="s">
        <v>229</v>
      </c>
      <c r="T147" s="42">
        <v>8</v>
      </c>
      <c r="U147" s="42"/>
      <c r="V147" s="43">
        <v>3</v>
      </c>
      <c r="W147" s="44" t="s">
        <v>229</v>
      </c>
      <c r="X147" s="42">
        <v>8</v>
      </c>
      <c r="Y147" s="42"/>
      <c r="Z147" s="43">
        <v>3</v>
      </c>
      <c r="AA147" s="44" t="s">
        <v>229</v>
      </c>
      <c r="AB147" s="42"/>
      <c r="AC147" s="42"/>
      <c r="AD147" s="43"/>
      <c r="AE147" s="44"/>
      <c r="AF147" s="42"/>
      <c r="AG147" s="42"/>
      <c r="AH147" s="43"/>
      <c r="AI147" s="44"/>
      <c r="AJ147" s="42"/>
      <c r="AK147" s="42"/>
      <c r="AL147" s="45"/>
      <c r="AM147" s="46"/>
      <c r="AN147" s="693" t="s">
        <v>79</v>
      </c>
      <c r="AO147" s="56" t="s">
        <v>321</v>
      </c>
    </row>
    <row r="148" spans="1:41" ht="15.75" x14ac:dyDescent="0.25">
      <c r="A148" s="699" t="s">
        <v>322</v>
      </c>
      <c r="B148" s="47" t="s">
        <v>183</v>
      </c>
      <c r="C148" s="55" t="s">
        <v>323</v>
      </c>
      <c r="D148" s="42"/>
      <c r="E148" s="42"/>
      <c r="F148" s="43"/>
      <c r="G148" s="44"/>
      <c r="H148" s="42"/>
      <c r="I148" s="42"/>
      <c r="J148" s="43"/>
      <c r="K148" s="44"/>
      <c r="L148" s="42"/>
      <c r="M148" s="42"/>
      <c r="N148" s="43"/>
      <c r="O148" s="44"/>
      <c r="P148" s="42"/>
      <c r="Q148" s="42">
        <v>8</v>
      </c>
      <c r="R148" s="43">
        <v>3</v>
      </c>
      <c r="S148" s="44" t="s">
        <v>49</v>
      </c>
      <c r="T148" s="42"/>
      <c r="U148" s="42"/>
      <c r="V148" s="43"/>
      <c r="W148" s="44"/>
      <c r="X148" s="42"/>
      <c r="Y148" s="42"/>
      <c r="Z148" s="43"/>
      <c r="AA148" s="44"/>
      <c r="AB148" s="42"/>
      <c r="AC148" s="42"/>
      <c r="AD148" s="43"/>
      <c r="AE148" s="44"/>
      <c r="AF148" s="42"/>
      <c r="AG148" s="42"/>
      <c r="AH148" s="43"/>
      <c r="AI148" s="44"/>
      <c r="AJ148" s="42"/>
      <c r="AK148" s="42"/>
      <c r="AL148" s="45"/>
      <c r="AM148" s="46"/>
      <c r="AN148" s="57" t="s">
        <v>50</v>
      </c>
      <c r="AO148" s="56" t="s">
        <v>324</v>
      </c>
    </row>
    <row r="149" spans="1:41" ht="15.75" x14ac:dyDescent="0.25">
      <c r="A149" s="697" t="s">
        <v>561</v>
      </c>
      <c r="B149" s="558" t="s">
        <v>183</v>
      </c>
      <c r="C149" s="752" t="s">
        <v>562</v>
      </c>
      <c r="D149" s="42"/>
      <c r="E149" s="42"/>
      <c r="F149" s="43"/>
      <c r="G149" s="44"/>
      <c r="H149" s="763">
        <v>6</v>
      </c>
      <c r="I149" s="763">
        <v>8</v>
      </c>
      <c r="J149" s="43">
        <v>3</v>
      </c>
      <c r="K149" s="44" t="s">
        <v>229</v>
      </c>
      <c r="L149" s="763"/>
      <c r="M149" s="763"/>
      <c r="N149" s="43"/>
      <c r="O149" s="44"/>
      <c r="P149" s="42">
        <v>6</v>
      </c>
      <c r="Q149" s="42">
        <v>8</v>
      </c>
      <c r="R149" s="43">
        <v>3</v>
      </c>
      <c r="S149" s="44" t="s">
        <v>229</v>
      </c>
      <c r="T149" s="42"/>
      <c r="U149" s="42"/>
      <c r="V149" s="43"/>
      <c r="W149" s="44"/>
      <c r="X149" s="42">
        <v>6</v>
      </c>
      <c r="Y149" s="42">
        <v>8</v>
      </c>
      <c r="Z149" s="43">
        <v>3</v>
      </c>
      <c r="AA149" s="44" t="s">
        <v>229</v>
      </c>
      <c r="AB149" s="42"/>
      <c r="AC149" s="42"/>
      <c r="AD149" s="43"/>
      <c r="AE149" s="44"/>
      <c r="AF149" s="42"/>
      <c r="AG149" s="42"/>
      <c r="AH149" s="43"/>
      <c r="AI149" s="44"/>
      <c r="AJ149" s="42"/>
      <c r="AK149" s="42"/>
      <c r="AL149" s="45"/>
      <c r="AM149" s="46"/>
      <c r="AN149" s="753" t="s">
        <v>565</v>
      </c>
      <c r="AO149" s="754" t="s">
        <v>566</v>
      </c>
    </row>
    <row r="150" spans="1:41" ht="15.75" x14ac:dyDescent="0.25">
      <c r="A150" s="697" t="s">
        <v>563</v>
      </c>
      <c r="B150" s="558" t="s">
        <v>183</v>
      </c>
      <c r="C150" s="752" t="s">
        <v>564</v>
      </c>
      <c r="D150" s="42"/>
      <c r="E150" s="42"/>
      <c r="F150" s="43"/>
      <c r="G150" s="44"/>
      <c r="H150" s="763"/>
      <c r="I150" s="763"/>
      <c r="J150" s="43"/>
      <c r="K150" s="44"/>
      <c r="L150" s="763">
        <v>10</v>
      </c>
      <c r="M150" s="763">
        <v>4</v>
      </c>
      <c r="N150" s="43">
        <v>3</v>
      </c>
      <c r="O150" s="44" t="s">
        <v>229</v>
      </c>
      <c r="P150" s="42"/>
      <c r="Q150" s="42"/>
      <c r="R150" s="43"/>
      <c r="S150" s="44"/>
      <c r="T150" s="42">
        <v>10</v>
      </c>
      <c r="U150" s="42">
        <v>4</v>
      </c>
      <c r="V150" s="43">
        <v>3</v>
      </c>
      <c r="W150" s="44" t="s">
        <v>229</v>
      </c>
      <c r="X150" s="42"/>
      <c r="Y150" s="42"/>
      <c r="Z150" s="43"/>
      <c r="AA150" s="44"/>
      <c r="AB150" s="42"/>
      <c r="AC150" s="42"/>
      <c r="AD150" s="43"/>
      <c r="AE150" s="44"/>
      <c r="AF150" s="42"/>
      <c r="AG150" s="42"/>
      <c r="AH150" s="43"/>
      <c r="AI150" s="44"/>
      <c r="AJ150" s="42"/>
      <c r="AK150" s="42"/>
      <c r="AL150" s="45"/>
      <c r="AM150" s="46"/>
      <c r="AN150" s="753" t="s">
        <v>565</v>
      </c>
      <c r="AO150" s="754" t="s">
        <v>566</v>
      </c>
    </row>
    <row r="151" spans="1:41" ht="15.75" x14ac:dyDescent="0.25">
      <c r="A151" s="700" t="s">
        <v>330</v>
      </c>
      <c r="B151" s="53" t="s">
        <v>183</v>
      </c>
      <c r="C151" s="659" t="s">
        <v>331</v>
      </c>
      <c r="D151" s="42"/>
      <c r="E151" s="42"/>
      <c r="F151" s="43"/>
      <c r="G151" s="44"/>
      <c r="H151" s="42">
        <v>4</v>
      </c>
      <c r="I151" s="42">
        <v>4</v>
      </c>
      <c r="J151" s="43">
        <v>3</v>
      </c>
      <c r="K151" s="44" t="s">
        <v>30</v>
      </c>
      <c r="L151" s="42">
        <v>4</v>
      </c>
      <c r="M151" s="42">
        <v>4</v>
      </c>
      <c r="N151" s="43">
        <v>3</v>
      </c>
      <c r="O151" s="44" t="s">
        <v>30</v>
      </c>
      <c r="P151" s="42">
        <v>4</v>
      </c>
      <c r="Q151" s="42">
        <v>4</v>
      </c>
      <c r="R151" s="43">
        <v>3</v>
      </c>
      <c r="S151" s="44" t="s">
        <v>30</v>
      </c>
      <c r="T151" s="42">
        <v>4</v>
      </c>
      <c r="U151" s="42">
        <v>4</v>
      </c>
      <c r="V151" s="43">
        <v>3</v>
      </c>
      <c r="W151" s="44" t="s">
        <v>30</v>
      </c>
      <c r="X151" s="42">
        <v>4</v>
      </c>
      <c r="Y151" s="42">
        <v>4</v>
      </c>
      <c r="Z151" s="43">
        <v>3</v>
      </c>
      <c r="AA151" s="44" t="s">
        <v>30</v>
      </c>
      <c r="AB151" s="42"/>
      <c r="AC151" s="42"/>
      <c r="AD151" s="43"/>
      <c r="AE151" s="44"/>
      <c r="AF151" s="42"/>
      <c r="AG151" s="42"/>
      <c r="AH151" s="43"/>
      <c r="AI151" s="44"/>
      <c r="AJ151" s="42"/>
      <c r="AK151" s="42"/>
      <c r="AL151" s="45"/>
      <c r="AM151" s="46"/>
      <c r="AN151" s="56" t="s">
        <v>299</v>
      </c>
      <c r="AO151" s="56" t="s">
        <v>332</v>
      </c>
    </row>
    <row r="152" spans="1:41" ht="15.75" x14ac:dyDescent="0.25">
      <c r="A152" s="697" t="s">
        <v>557</v>
      </c>
      <c r="B152" s="558" t="s">
        <v>183</v>
      </c>
      <c r="C152" s="749" t="s">
        <v>558</v>
      </c>
      <c r="D152" s="42"/>
      <c r="E152" s="42"/>
      <c r="F152" s="43"/>
      <c r="G152" s="44"/>
      <c r="H152" s="42">
        <v>4</v>
      </c>
      <c r="I152" s="42">
        <v>6</v>
      </c>
      <c r="J152" s="43">
        <v>3</v>
      </c>
      <c r="K152" s="44" t="s">
        <v>30</v>
      </c>
      <c r="L152" s="42">
        <v>4</v>
      </c>
      <c r="M152" s="42">
        <v>6</v>
      </c>
      <c r="N152" s="43">
        <v>3</v>
      </c>
      <c r="O152" s="44" t="s">
        <v>30</v>
      </c>
      <c r="P152" s="42">
        <v>4</v>
      </c>
      <c r="Q152" s="42">
        <v>6</v>
      </c>
      <c r="R152" s="43">
        <v>3</v>
      </c>
      <c r="S152" s="44" t="s">
        <v>30</v>
      </c>
      <c r="T152" s="42">
        <v>4</v>
      </c>
      <c r="U152" s="42">
        <v>6</v>
      </c>
      <c r="V152" s="43">
        <v>3</v>
      </c>
      <c r="W152" s="44" t="s">
        <v>30</v>
      </c>
      <c r="X152" s="42">
        <v>4</v>
      </c>
      <c r="Y152" s="42">
        <v>6</v>
      </c>
      <c r="Z152" s="43">
        <v>3</v>
      </c>
      <c r="AA152" s="44" t="s">
        <v>30</v>
      </c>
      <c r="AB152" s="42"/>
      <c r="AC152" s="42"/>
      <c r="AD152" s="43"/>
      <c r="AE152" s="44"/>
      <c r="AF152" s="42"/>
      <c r="AG152" s="42"/>
      <c r="AH152" s="43"/>
      <c r="AI152" s="44"/>
      <c r="AJ152" s="42"/>
      <c r="AK152" s="42"/>
      <c r="AL152" s="45"/>
      <c r="AM152" s="46"/>
      <c r="AN152" s="750" t="s">
        <v>559</v>
      </c>
      <c r="AO152" s="751" t="s">
        <v>560</v>
      </c>
    </row>
  </sheetData>
  <protectedRanges>
    <protectedRange sqref="C21" name="Tartomány1_2_1_1_1_1"/>
  </protectedRanges>
  <mergeCells count="46">
    <mergeCell ref="A81:AA81"/>
    <mergeCell ref="A80:AA80"/>
    <mergeCell ref="AA7:AA8"/>
    <mergeCell ref="G7:G8"/>
    <mergeCell ref="J7:J8"/>
    <mergeCell ref="K7:K8"/>
    <mergeCell ref="L9:AA9"/>
    <mergeCell ref="N7:N8"/>
    <mergeCell ref="F7:F8"/>
    <mergeCell ref="O7:O8"/>
    <mergeCell ref="R7:R8"/>
    <mergeCell ref="S7:S8"/>
    <mergeCell ref="L69:AA69"/>
    <mergeCell ref="AJ9:AM9"/>
    <mergeCell ref="V7:V8"/>
    <mergeCell ref="W7:W8"/>
    <mergeCell ref="Z7:Z8"/>
    <mergeCell ref="AB6:AE6"/>
    <mergeCell ref="AD7:AD8"/>
    <mergeCell ref="AE7:AE8"/>
    <mergeCell ref="AF6:AI6"/>
    <mergeCell ref="AH7:AH8"/>
    <mergeCell ref="AI7:AI8"/>
    <mergeCell ref="AN5:AN8"/>
    <mergeCell ref="AO5:AO8"/>
    <mergeCell ref="A1:AM1"/>
    <mergeCell ref="A2:AM2"/>
    <mergeCell ref="A3:AM3"/>
    <mergeCell ref="A4:AM4"/>
    <mergeCell ref="A5:A8"/>
    <mergeCell ref="B5:B8"/>
    <mergeCell ref="C5:C8"/>
    <mergeCell ref="D5:AA5"/>
    <mergeCell ref="AJ5:AM6"/>
    <mergeCell ref="D6:G6"/>
    <mergeCell ref="P6:S6"/>
    <mergeCell ref="T6:W6"/>
    <mergeCell ref="AL7:AL8"/>
    <mergeCell ref="AM7:AM8"/>
    <mergeCell ref="AB5:AE5"/>
    <mergeCell ref="AF5:AI5"/>
    <mergeCell ref="L73:AA73"/>
    <mergeCell ref="L76:AA76"/>
    <mergeCell ref="H6:K6"/>
    <mergeCell ref="L6:O6"/>
    <mergeCell ref="X6:A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AS162"/>
  <sheetViews>
    <sheetView topLeftCell="L7" zoomScale="84" zoomScaleNormal="84" zoomScaleSheetLayoutView="75" workbookViewId="0">
      <selection activeCell="AO25" sqref="AO25"/>
    </sheetView>
  </sheetViews>
  <sheetFormatPr defaultColWidth="10.6640625" defaultRowHeight="15.75" x14ac:dyDescent="0.25"/>
  <cols>
    <col min="1" max="1" width="17.1640625" style="1" customWidth="1"/>
    <col min="2" max="2" width="7.1640625" style="577" customWidth="1"/>
    <col min="3" max="3" width="94.5" style="577" bestFit="1" customWidth="1"/>
    <col min="4" max="4" width="8.1640625" style="577" customWidth="1"/>
    <col min="5" max="5" width="9" style="577" bestFit="1" customWidth="1"/>
    <col min="6" max="6" width="12.83203125" style="577" bestFit="1" customWidth="1"/>
    <col min="7" max="7" width="8.1640625" style="577" customWidth="1"/>
    <col min="8" max="8" width="8.6640625" style="577" customWidth="1"/>
    <col min="9" max="9" width="8.33203125" style="577" bestFit="1" customWidth="1"/>
    <col min="10" max="10" width="5.83203125" style="577" customWidth="1"/>
    <col min="11" max="11" width="10.5" style="577" bestFit="1" customWidth="1"/>
    <col min="12" max="12" width="10.33203125" style="577" customWidth="1"/>
    <col min="13" max="13" width="10" style="577" customWidth="1"/>
    <col min="14" max="14" width="7" style="577" bestFit="1" customWidth="1"/>
    <col min="15" max="15" width="6" style="577" customWidth="1"/>
    <col min="16" max="16" width="8.83203125" style="577" customWidth="1"/>
    <col min="17" max="17" width="8.33203125" style="577" bestFit="1" customWidth="1"/>
    <col min="18" max="18" width="5.83203125" style="577" customWidth="1"/>
    <col min="19" max="19" width="7.6640625" style="577" customWidth="1"/>
    <col min="20" max="20" width="8.5" style="577" customWidth="1"/>
    <col min="21" max="21" width="8.6640625" style="577" customWidth="1"/>
    <col min="22" max="22" width="7.33203125" style="573" customWidth="1"/>
    <col min="23" max="31" width="8.5" style="573" customWidth="1"/>
    <col min="32" max="32" width="8.33203125" style="573" customWidth="1"/>
    <col min="33" max="33" width="9.83203125" style="573" customWidth="1"/>
    <col min="34" max="34" width="8.6640625" style="573" customWidth="1"/>
    <col min="35" max="35" width="7.5" style="573" customWidth="1"/>
    <col min="36" max="36" width="10" style="573" customWidth="1"/>
    <col min="37" max="37" width="9.1640625" style="573" customWidth="1"/>
    <col min="38" max="38" width="10.33203125" style="573" customWidth="1"/>
    <col min="39" max="39" width="11.33203125" style="573" bestFit="1" customWidth="1"/>
    <col min="40" max="40" width="44.33203125" style="573" customWidth="1"/>
    <col min="41" max="41" width="39.6640625" style="573" customWidth="1"/>
    <col min="42" max="16384" width="10.6640625" style="573"/>
  </cols>
  <sheetData>
    <row r="1" spans="1:42" ht="21.95" customHeight="1" x14ac:dyDescent="0.2">
      <c r="A1" s="774" t="s">
        <v>0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  <c r="AA1" s="774"/>
      <c r="AB1" s="774"/>
      <c r="AC1" s="774"/>
      <c r="AD1" s="774"/>
      <c r="AE1" s="774"/>
      <c r="AF1" s="774"/>
      <c r="AG1" s="128"/>
      <c r="AH1" s="128"/>
      <c r="AI1" s="128"/>
      <c r="AJ1" s="128"/>
      <c r="AK1" s="128"/>
      <c r="AL1" s="128"/>
      <c r="AM1" s="128"/>
      <c r="AN1" s="128"/>
      <c r="AO1" s="128"/>
    </row>
    <row r="2" spans="1:42" ht="21.95" customHeight="1" x14ac:dyDescent="0.2">
      <c r="A2" s="775" t="s">
        <v>1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5"/>
      <c r="AF2" s="775"/>
      <c r="AG2" s="128"/>
      <c r="AH2" s="128"/>
      <c r="AI2" s="128"/>
      <c r="AJ2" s="128"/>
      <c r="AK2" s="128"/>
      <c r="AL2" s="128"/>
      <c r="AM2" s="128"/>
      <c r="AN2" s="128"/>
      <c r="AO2" s="128"/>
    </row>
    <row r="3" spans="1:42" ht="21.95" customHeight="1" x14ac:dyDescent="0.2">
      <c r="A3" s="775" t="s">
        <v>333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75"/>
      <c r="AF3" s="775"/>
      <c r="AG3" s="128"/>
      <c r="AH3" s="128"/>
      <c r="AI3" s="128"/>
      <c r="AJ3" s="128"/>
      <c r="AK3" s="128"/>
      <c r="AL3" s="128"/>
      <c r="AM3" s="128"/>
      <c r="AN3" s="128"/>
      <c r="AO3" s="128"/>
    </row>
    <row r="4" spans="1:42" ht="21.95" customHeight="1" x14ac:dyDescent="0.2">
      <c r="A4" s="775" t="s">
        <v>2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75"/>
      <c r="AF4" s="775"/>
      <c r="AG4" s="128"/>
      <c r="AH4" s="128"/>
      <c r="AI4" s="128"/>
      <c r="AJ4" s="128"/>
      <c r="AK4" s="128"/>
      <c r="AL4" s="128"/>
      <c r="AM4" s="128"/>
      <c r="AN4" s="128"/>
      <c r="AO4" s="128"/>
    </row>
    <row r="5" spans="1:42" ht="21.95" customHeight="1" thickBot="1" x14ac:dyDescent="0.25">
      <c r="A5" s="812" t="s">
        <v>334</v>
      </c>
      <c r="B5" s="812"/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/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128"/>
      <c r="AH5" s="128"/>
      <c r="AI5" s="128"/>
      <c r="AJ5" s="128"/>
      <c r="AK5" s="128"/>
      <c r="AL5" s="128"/>
      <c r="AM5" s="128"/>
      <c r="AN5" s="128"/>
      <c r="AO5" s="128"/>
    </row>
    <row r="6" spans="1:42" ht="15.75" customHeight="1" thickTop="1" thickBot="1" x14ac:dyDescent="0.25">
      <c r="A6" s="847" t="s">
        <v>4</v>
      </c>
      <c r="B6" s="850" t="s">
        <v>5</v>
      </c>
      <c r="C6" s="830" t="s">
        <v>6</v>
      </c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4"/>
      <c r="Q6" s="824"/>
      <c r="R6" s="824"/>
      <c r="S6" s="824"/>
      <c r="T6" s="824"/>
      <c r="U6" s="824"/>
      <c r="V6" s="824"/>
      <c r="W6" s="824"/>
      <c r="X6" s="824"/>
      <c r="Y6" s="824"/>
      <c r="Z6" s="824"/>
      <c r="AA6" s="824"/>
      <c r="AB6" s="824"/>
      <c r="AC6" s="824"/>
      <c r="AD6" s="824"/>
      <c r="AE6" s="824"/>
      <c r="AF6" s="824"/>
      <c r="AG6" s="824"/>
      <c r="AH6" s="824"/>
      <c r="AI6" s="824"/>
      <c r="AJ6" s="841"/>
      <c r="AK6" s="841"/>
      <c r="AL6" s="841"/>
      <c r="AM6" s="842"/>
      <c r="AN6" s="772" t="s">
        <v>9</v>
      </c>
      <c r="AO6" s="772" t="s">
        <v>10</v>
      </c>
    </row>
    <row r="7" spans="1:42" ht="15.75" customHeight="1" x14ac:dyDescent="0.2">
      <c r="A7" s="848"/>
      <c r="B7" s="851"/>
      <c r="C7" s="831"/>
      <c r="D7" s="825" t="s">
        <v>11</v>
      </c>
      <c r="E7" s="825"/>
      <c r="F7" s="825"/>
      <c r="G7" s="826"/>
      <c r="H7" s="825" t="s">
        <v>12</v>
      </c>
      <c r="I7" s="825"/>
      <c r="J7" s="825"/>
      <c r="K7" s="863"/>
      <c r="L7" s="825" t="s">
        <v>13</v>
      </c>
      <c r="M7" s="825"/>
      <c r="N7" s="825"/>
      <c r="O7" s="826"/>
      <c r="P7" s="825" t="s">
        <v>14</v>
      </c>
      <c r="Q7" s="825"/>
      <c r="R7" s="825"/>
      <c r="S7" s="826"/>
      <c r="T7" s="825" t="s">
        <v>15</v>
      </c>
      <c r="U7" s="825"/>
      <c r="V7" s="825"/>
      <c r="W7" s="826"/>
      <c r="X7" s="864" t="s">
        <v>16</v>
      </c>
      <c r="Y7" s="865"/>
      <c r="Z7" s="865"/>
      <c r="AA7" s="866"/>
      <c r="AB7" s="863" t="s">
        <v>17</v>
      </c>
      <c r="AC7" s="865"/>
      <c r="AD7" s="865"/>
      <c r="AE7" s="866"/>
      <c r="AF7" s="825" t="s">
        <v>18</v>
      </c>
      <c r="AG7" s="825"/>
      <c r="AH7" s="825"/>
      <c r="AI7" s="826"/>
      <c r="AJ7" s="843"/>
      <c r="AK7" s="843"/>
      <c r="AL7" s="843"/>
      <c r="AM7" s="844"/>
      <c r="AN7" s="829"/>
      <c r="AO7" s="773"/>
    </row>
    <row r="8" spans="1:42" ht="90" customHeight="1" x14ac:dyDescent="0.2">
      <c r="A8" s="848"/>
      <c r="B8" s="851"/>
      <c r="C8" s="831"/>
      <c r="D8" s="819" t="s">
        <v>25</v>
      </c>
      <c r="E8" s="817" t="s">
        <v>25</v>
      </c>
      <c r="F8" s="867" t="s">
        <v>21</v>
      </c>
      <c r="G8" s="869" t="s">
        <v>22</v>
      </c>
      <c r="H8" s="820" t="s">
        <v>335</v>
      </c>
      <c r="I8" s="822" t="s">
        <v>335</v>
      </c>
      <c r="J8" s="813" t="s">
        <v>21</v>
      </c>
      <c r="K8" s="856" t="s">
        <v>336</v>
      </c>
      <c r="L8" s="822" t="s">
        <v>335</v>
      </c>
      <c r="M8" s="822" t="s">
        <v>335</v>
      </c>
      <c r="N8" s="813" t="s">
        <v>21</v>
      </c>
      <c r="O8" s="871" t="s">
        <v>336</v>
      </c>
      <c r="P8" s="820" t="s">
        <v>335</v>
      </c>
      <c r="Q8" s="822" t="s">
        <v>335</v>
      </c>
      <c r="R8" s="813" t="s">
        <v>21</v>
      </c>
      <c r="S8" s="815" t="s">
        <v>336</v>
      </c>
      <c r="T8" s="827" t="s">
        <v>335</v>
      </c>
      <c r="U8" s="822" t="s">
        <v>335</v>
      </c>
      <c r="V8" s="813" t="s">
        <v>21</v>
      </c>
      <c r="W8" s="871" t="s">
        <v>336</v>
      </c>
      <c r="X8" s="820" t="s">
        <v>335</v>
      </c>
      <c r="Y8" s="822" t="s">
        <v>335</v>
      </c>
      <c r="Z8" s="813" t="s">
        <v>21</v>
      </c>
      <c r="AA8" s="815" t="s">
        <v>336</v>
      </c>
      <c r="AB8" s="827" t="s">
        <v>335</v>
      </c>
      <c r="AC8" s="822" t="s">
        <v>335</v>
      </c>
      <c r="AD8" s="813" t="s">
        <v>21</v>
      </c>
      <c r="AE8" s="815" t="s">
        <v>336</v>
      </c>
      <c r="AF8" s="827" t="s">
        <v>335</v>
      </c>
      <c r="AG8" s="822" t="s">
        <v>335</v>
      </c>
      <c r="AH8" s="813" t="s">
        <v>21</v>
      </c>
      <c r="AI8" s="815" t="s">
        <v>336</v>
      </c>
      <c r="AJ8" s="827" t="s">
        <v>337</v>
      </c>
      <c r="AK8" s="822" t="s">
        <v>337</v>
      </c>
      <c r="AL8" s="813" t="s">
        <v>21</v>
      </c>
      <c r="AM8" s="845" t="s">
        <v>24</v>
      </c>
      <c r="AN8" s="829"/>
      <c r="AO8" s="773"/>
    </row>
    <row r="9" spans="1:42" ht="21.95" customHeight="1" thickBot="1" x14ac:dyDescent="0.25">
      <c r="A9" s="849"/>
      <c r="B9" s="852"/>
      <c r="C9" s="832"/>
      <c r="D9" s="819"/>
      <c r="E9" s="818"/>
      <c r="F9" s="868"/>
      <c r="G9" s="870"/>
      <c r="H9" s="821"/>
      <c r="I9" s="823"/>
      <c r="J9" s="814"/>
      <c r="K9" s="857"/>
      <c r="L9" s="823"/>
      <c r="M9" s="823"/>
      <c r="N9" s="814"/>
      <c r="O9" s="872"/>
      <c r="P9" s="821"/>
      <c r="Q9" s="823"/>
      <c r="R9" s="814"/>
      <c r="S9" s="816"/>
      <c r="T9" s="828"/>
      <c r="U9" s="823"/>
      <c r="V9" s="814"/>
      <c r="W9" s="872"/>
      <c r="X9" s="821"/>
      <c r="Y9" s="823"/>
      <c r="Z9" s="814"/>
      <c r="AA9" s="816"/>
      <c r="AB9" s="828"/>
      <c r="AC9" s="823"/>
      <c r="AD9" s="814"/>
      <c r="AE9" s="816"/>
      <c r="AF9" s="828"/>
      <c r="AG9" s="823"/>
      <c r="AH9" s="814"/>
      <c r="AI9" s="816"/>
      <c r="AJ9" s="873"/>
      <c r="AK9" s="874"/>
      <c r="AL9" s="814"/>
      <c r="AM9" s="846"/>
      <c r="AN9" s="829"/>
      <c r="AO9" s="773"/>
    </row>
    <row r="10" spans="1:42" s="2" customFormat="1" ht="15.75" customHeight="1" thickBot="1" x14ac:dyDescent="0.3">
      <c r="A10" s="222"/>
      <c r="B10" s="223"/>
      <c r="C10" s="162" t="s">
        <v>338</v>
      </c>
      <c r="D10" s="224">
        <f>SZAK!D79</f>
        <v>57</v>
      </c>
      <c r="E10" s="225">
        <f>SZAK!E79</f>
        <v>101</v>
      </c>
      <c r="F10" s="225">
        <f>SZAK!F79</f>
        <v>27</v>
      </c>
      <c r="G10" s="226" t="s">
        <v>157</v>
      </c>
      <c r="H10" s="225">
        <f>SZAK!H79</f>
        <v>52</v>
      </c>
      <c r="I10" s="225">
        <f>SZAK!I79</f>
        <v>64</v>
      </c>
      <c r="J10" s="225">
        <f>SZAK!J79</f>
        <v>30</v>
      </c>
      <c r="K10" s="226" t="s">
        <v>157</v>
      </c>
      <c r="L10" s="225">
        <f>SZAK!L79</f>
        <v>60</v>
      </c>
      <c r="M10" s="225">
        <f>SZAK!M79</f>
        <v>48</v>
      </c>
      <c r="N10" s="225">
        <f>SZAK!N79</f>
        <v>26</v>
      </c>
      <c r="O10" s="226" t="s">
        <v>157</v>
      </c>
      <c r="P10" s="225">
        <f>SZAK!P79</f>
        <v>44</v>
      </c>
      <c r="Q10" s="225">
        <f>SZAK!Q79</f>
        <v>40</v>
      </c>
      <c r="R10" s="225">
        <f>SZAK!R79</f>
        <v>19</v>
      </c>
      <c r="S10" s="225" t="s">
        <v>157</v>
      </c>
      <c r="T10" s="225">
        <f>SZAK!T79</f>
        <v>28</v>
      </c>
      <c r="U10" s="225">
        <f>SZAK!U79</f>
        <v>64</v>
      </c>
      <c r="V10" s="225">
        <f>SZAK!V79</f>
        <v>23</v>
      </c>
      <c r="W10" s="225" t="s">
        <v>157</v>
      </c>
      <c r="X10" s="225">
        <f>SZAK!X79</f>
        <v>16</v>
      </c>
      <c r="Y10" s="225">
        <f>SZAK!Y79</f>
        <v>36</v>
      </c>
      <c r="Z10" s="225">
        <f>SZAK!Z79</f>
        <v>12</v>
      </c>
      <c r="AA10" s="225" t="s">
        <v>157</v>
      </c>
      <c r="AB10" s="225">
        <f>SZAK!AB79</f>
        <v>0</v>
      </c>
      <c r="AC10" s="225">
        <f>SZAK!AC79</f>
        <v>20</v>
      </c>
      <c r="AD10" s="225">
        <f>SZAK!AD79</f>
        <v>5</v>
      </c>
      <c r="AE10" s="225" t="s">
        <v>157</v>
      </c>
      <c r="AF10" s="225">
        <f>SZAK!AF79</f>
        <v>20</v>
      </c>
      <c r="AG10" s="225">
        <f>SZAK!AG79</f>
        <v>48</v>
      </c>
      <c r="AH10" s="225">
        <f>SZAK!AH79</f>
        <v>16</v>
      </c>
      <c r="AI10" s="227" t="s">
        <v>157</v>
      </c>
      <c r="AJ10" s="302">
        <f>SZAK!AJ79</f>
        <v>277</v>
      </c>
      <c r="AK10" s="302">
        <f>SZAK!AK79</f>
        <v>421</v>
      </c>
      <c r="AL10" s="302">
        <f>SZAK!AL79</f>
        <v>158</v>
      </c>
      <c r="AM10" s="303">
        <f>SZAK!AM79</f>
        <v>698</v>
      </c>
      <c r="AN10" s="606"/>
      <c r="AO10" s="606"/>
    </row>
    <row r="11" spans="1:42" ht="15.75" customHeight="1" x14ac:dyDescent="0.2">
      <c r="A11" s="163" t="s">
        <v>12</v>
      </c>
      <c r="B11" s="164"/>
      <c r="C11" s="165" t="s">
        <v>339</v>
      </c>
      <c r="D11" s="228"/>
      <c r="E11" s="228"/>
      <c r="F11" s="229"/>
      <c r="G11" s="230"/>
      <c r="H11" s="228"/>
      <c r="I11" s="228"/>
      <c r="J11" s="229"/>
      <c r="K11" s="230"/>
      <c r="L11" s="228"/>
      <c r="M11" s="228"/>
      <c r="N11" s="229"/>
      <c r="O11" s="230"/>
      <c r="P11" s="228"/>
      <c r="Q11" s="228"/>
      <c r="R11" s="229"/>
      <c r="S11" s="231"/>
      <c r="T11" s="228"/>
      <c r="U11" s="228"/>
      <c r="V11" s="229"/>
      <c r="W11" s="232"/>
      <c r="X11" s="232"/>
      <c r="Y11" s="232"/>
      <c r="Z11" s="232"/>
      <c r="AA11" s="232"/>
      <c r="AB11" s="232"/>
      <c r="AC11" s="232"/>
      <c r="AD11" s="232"/>
      <c r="AE11" s="232"/>
      <c r="AF11" s="228"/>
      <c r="AG11" s="228"/>
      <c r="AH11" s="229"/>
      <c r="AI11" s="231"/>
      <c r="AJ11" s="233"/>
      <c r="AK11" s="233"/>
      <c r="AL11" s="233"/>
      <c r="AM11" s="234"/>
      <c r="AN11" s="73"/>
      <c r="AO11" s="73"/>
    </row>
    <row r="12" spans="1:42" s="59" customFormat="1" ht="12.75" x14ac:dyDescent="0.2">
      <c r="A12" s="741" t="s">
        <v>340</v>
      </c>
      <c r="B12" s="558" t="s">
        <v>151</v>
      </c>
      <c r="C12" s="739" t="s">
        <v>341</v>
      </c>
      <c r="D12" s="109"/>
      <c r="E12" s="110"/>
      <c r="F12" s="111"/>
      <c r="G12" s="112"/>
      <c r="H12" s="109"/>
      <c r="I12" s="110"/>
      <c r="J12" s="111"/>
      <c r="K12" s="113"/>
      <c r="L12" s="110"/>
      <c r="M12" s="110"/>
      <c r="N12" s="111"/>
      <c r="O12" s="112"/>
      <c r="P12" s="109">
        <v>8</v>
      </c>
      <c r="Q12" s="442">
        <v>4</v>
      </c>
      <c r="R12" s="292">
        <v>2</v>
      </c>
      <c r="S12" s="73" t="s">
        <v>108</v>
      </c>
      <c r="T12" s="109"/>
      <c r="U12" s="110"/>
      <c r="V12" s="111"/>
      <c r="W12" s="114"/>
      <c r="X12" s="109"/>
      <c r="Y12" s="110"/>
      <c r="Z12" s="111"/>
      <c r="AA12" s="112"/>
      <c r="AB12" s="109"/>
      <c r="AC12" s="110"/>
      <c r="AD12" s="111"/>
      <c r="AE12" s="112"/>
      <c r="AF12" s="109"/>
      <c r="AG12" s="110"/>
      <c r="AH12" s="111"/>
      <c r="AI12" s="112"/>
      <c r="AJ12" s="71">
        <f t="shared" ref="AJ12" si="0">SUM(D12,H12,L12,P12,T12,X12,AB12,AF12)</f>
        <v>8</v>
      </c>
      <c r="AK12" s="72">
        <f t="shared" ref="AK12:AK29" si="1">SUM(E12,I12,M12,Q12,U12,Y12,AC12,AG12)</f>
        <v>4</v>
      </c>
      <c r="AL12" s="71">
        <f t="shared" ref="AL12" si="2">IF(J12+F12+N12+R12+V12+Z12+AD12+AH12=0,"",J12+F12+N12+R12+V12+Z12+AD12+AH12)</f>
        <v>2</v>
      </c>
      <c r="AM12" s="106">
        <f t="shared" ref="AM12:AM29" si="3">SUM(AJ12,AK12)</f>
        <v>12</v>
      </c>
      <c r="AN12" s="68" t="s">
        <v>285</v>
      </c>
      <c r="AO12" s="670" t="s">
        <v>291</v>
      </c>
    </row>
    <row r="13" spans="1:42" s="59" customFormat="1" ht="12.75" x14ac:dyDescent="0.2">
      <c r="A13" s="741" t="s">
        <v>342</v>
      </c>
      <c r="B13" s="558" t="s">
        <v>151</v>
      </c>
      <c r="C13" s="739" t="s">
        <v>343</v>
      </c>
      <c r="D13" s="109"/>
      <c r="E13" s="110"/>
      <c r="F13" s="111"/>
      <c r="G13" s="112"/>
      <c r="H13" s="109"/>
      <c r="I13" s="110"/>
      <c r="J13" s="111"/>
      <c r="K13" s="113"/>
      <c r="L13" s="110"/>
      <c r="M13" s="110"/>
      <c r="N13" s="111"/>
      <c r="O13" s="112"/>
      <c r="P13" s="109"/>
      <c r="Q13" s="442"/>
      <c r="R13" s="292"/>
      <c r="S13" s="73"/>
      <c r="T13" s="109">
        <v>12</v>
      </c>
      <c r="U13" s="110">
        <v>8</v>
      </c>
      <c r="V13" s="111">
        <v>3</v>
      </c>
      <c r="W13" s="114" t="s">
        <v>108</v>
      </c>
      <c r="X13" s="109"/>
      <c r="Y13" s="110"/>
      <c r="Z13" s="111"/>
      <c r="AA13" s="112"/>
      <c r="AB13" s="109"/>
      <c r="AC13" s="110"/>
      <c r="AD13" s="111"/>
      <c r="AE13" s="112"/>
      <c r="AF13" s="109"/>
      <c r="AG13" s="110"/>
      <c r="AH13" s="111"/>
      <c r="AI13" s="112"/>
      <c r="AJ13" s="71">
        <f>SUM(D13,H13,L13,P13,T13,X13,AB13,AF13)</f>
        <v>12</v>
      </c>
      <c r="AK13" s="72">
        <f>SUM(E13,I13,M13,Q13,U13,Y13,AC13,AG13)</f>
        <v>8</v>
      </c>
      <c r="AL13" s="71">
        <f>IF(J13+F13+N13+R13+V13+Z13+AD13+AH13=0,"",J13+F13+N13+R13+V13+Z13+AD13+AH13)</f>
        <v>3</v>
      </c>
      <c r="AM13" s="106">
        <f t="shared" si="3"/>
        <v>20</v>
      </c>
      <c r="AN13" s="68" t="s">
        <v>285</v>
      </c>
      <c r="AO13" s="670" t="s">
        <v>291</v>
      </c>
    </row>
    <row r="14" spans="1:42" s="2" customFormat="1" ht="15.75" customHeight="1" x14ac:dyDescent="0.25">
      <c r="A14" s="741" t="s">
        <v>344</v>
      </c>
      <c r="B14" s="558" t="s">
        <v>151</v>
      </c>
      <c r="C14" s="739" t="s">
        <v>345</v>
      </c>
      <c r="D14" s="105"/>
      <c r="E14" s="101"/>
      <c r="F14" s="73"/>
      <c r="G14" s="264"/>
      <c r="H14" s="105"/>
      <c r="I14" s="101"/>
      <c r="J14" s="102"/>
      <c r="K14" s="103"/>
      <c r="L14" s="105"/>
      <c r="M14" s="101"/>
      <c r="N14" s="102"/>
      <c r="O14" s="103"/>
      <c r="P14" s="105"/>
      <c r="Q14" s="101"/>
      <c r="R14" s="102"/>
      <c r="S14" s="103"/>
      <c r="T14" s="105"/>
      <c r="U14" s="101"/>
      <c r="V14" s="102"/>
      <c r="W14" s="103"/>
      <c r="X14" s="395">
        <v>8</v>
      </c>
      <c r="Y14" s="102">
        <v>4</v>
      </c>
      <c r="Z14" s="102">
        <v>3</v>
      </c>
      <c r="AA14" s="103" t="s">
        <v>105</v>
      </c>
      <c r="AB14" s="395"/>
      <c r="AC14" s="102"/>
      <c r="AD14" s="102"/>
      <c r="AE14" s="103"/>
      <c r="AF14" s="100"/>
      <c r="AG14" s="101"/>
      <c r="AH14" s="102"/>
      <c r="AI14" s="104"/>
      <c r="AJ14" s="538">
        <f t="shared" ref="AJ14:AJ29" si="4">SUM(D14,H14,L14,P14,T14,X14,AB14,AF14)</f>
        <v>8</v>
      </c>
      <c r="AK14" s="539">
        <f t="shared" si="1"/>
        <v>4</v>
      </c>
      <c r="AL14" s="539">
        <f t="shared" ref="AL14:AL29" si="5">SUM(F14,J14,N14,R14,V14,Z14,AD14,AH14)</f>
        <v>3</v>
      </c>
      <c r="AM14" s="540">
        <f t="shared" si="3"/>
        <v>12</v>
      </c>
      <c r="AN14" s="68" t="s">
        <v>285</v>
      </c>
      <c r="AO14" s="670" t="s">
        <v>291</v>
      </c>
      <c r="AP14" s="49"/>
    </row>
    <row r="15" spans="1:42" s="2" customFormat="1" ht="19.5" customHeight="1" x14ac:dyDescent="0.25">
      <c r="A15" s="741" t="s">
        <v>505</v>
      </c>
      <c r="B15" s="558" t="s">
        <v>151</v>
      </c>
      <c r="C15" s="739" t="s">
        <v>346</v>
      </c>
      <c r="D15" s="105"/>
      <c r="E15" s="101"/>
      <c r="F15" s="102"/>
      <c r="G15" s="103"/>
      <c r="H15" s="105"/>
      <c r="I15" s="101"/>
      <c r="J15" s="102"/>
      <c r="K15" s="103"/>
      <c r="L15" s="105"/>
      <c r="M15" s="101"/>
      <c r="N15" s="102"/>
      <c r="O15" s="103"/>
      <c r="P15" s="105"/>
      <c r="Q15" s="101"/>
      <c r="R15" s="102"/>
      <c r="S15" s="103"/>
      <c r="T15" s="105"/>
      <c r="U15" s="101"/>
      <c r="V15" s="102"/>
      <c r="W15" s="103"/>
      <c r="X15" s="395"/>
      <c r="Y15" s="102"/>
      <c r="Z15" s="102"/>
      <c r="AA15" s="103"/>
      <c r="AB15" s="395"/>
      <c r="AC15" s="102"/>
      <c r="AD15" s="102"/>
      <c r="AE15" s="103"/>
      <c r="AF15" s="100">
        <v>8</v>
      </c>
      <c r="AG15" s="101">
        <v>8</v>
      </c>
      <c r="AH15" s="589">
        <v>4</v>
      </c>
      <c r="AI15" s="104" t="s">
        <v>133</v>
      </c>
      <c r="AJ15" s="538">
        <f t="shared" si="4"/>
        <v>8</v>
      </c>
      <c r="AK15" s="539">
        <f t="shared" si="1"/>
        <v>8</v>
      </c>
      <c r="AL15" s="539">
        <f t="shared" si="5"/>
        <v>4</v>
      </c>
      <c r="AM15" s="540">
        <f t="shared" si="3"/>
        <v>16</v>
      </c>
      <c r="AN15" s="68" t="s">
        <v>285</v>
      </c>
      <c r="AO15" s="670" t="s">
        <v>291</v>
      </c>
    </row>
    <row r="16" spans="1:42" s="2" customFormat="1" ht="15.6" customHeight="1" x14ac:dyDescent="0.25">
      <c r="A16" s="741" t="s">
        <v>347</v>
      </c>
      <c r="B16" s="558" t="s">
        <v>151</v>
      </c>
      <c r="C16" s="739" t="s">
        <v>348</v>
      </c>
      <c r="D16" s="105"/>
      <c r="E16" s="101"/>
      <c r="F16" s="102"/>
      <c r="G16" s="103"/>
      <c r="H16" s="105"/>
      <c r="I16" s="101"/>
      <c r="J16" s="102"/>
      <c r="K16" s="103"/>
      <c r="L16" s="105"/>
      <c r="M16" s="101"/>
      <c r="N16" s="102"/>
      <c r="O16" s="103"/>
      <c r="P16" s="105">
        <v>8</v>
      </c>
      <c r="Q16" s="101">
        <v>8</v>
      </c>
      <c r="R16" s="102">
        <v>3</v>
      </c>
      <c r="S16" s="103" t="s">
        <v>349</v>
      </c>
      <c r="T16" s="524"/>
      <c r="U16" s="465"/>
      <c r="V16" s="466"/>
      <c r="W16" s="467"/>
      <c r="X16" s="468"/>
      <c r="Y16" s="466"/>
      <c r="Z16" s="466"/>
      <c r="AA16" s="467"/>
      <c r="AB16" s="468"/>
      <c r="AC16" s="466"/>
      <c r="AD16" s="466"/>
      <c r="AE16" s="467"/>
      <c r="AF16" s="469"/>
      <c r="AG16" s="465"/>
      <c r="AH16" s="466"/>
      <c r="AI16" s="104"/>
      <c r="AJ16" s="538">
        <f t="shared" ref="AJ16" si="6">SUM(D16,H16,L16,P16,T16,X16,AB16,AF16)</f>
        <v>8</v>
      </c>
      <c r="AK16" s="539">
        <f t="shared" ref="AK16" si="7">SUM(E16,I16,M16,Q16,U16,Y16,AC16,AG16)</f>
        <v>8</v>
      </c>
      <c r="AL16" s="539">
        <f t="shared" ref="AL16" si="8">SUM(F16,J16,N16,R16,V16,Z16,AD16,AH16)</f>
        <v>3</v>
      </c>
      <c r="AM16" s="540">
        <f t="shared" ref="AM16" si="9">SUM(AJ16,AK16)</f>
        <v>16</v>
      </c>
      <c r="AN16" s="68" t="s">
        <v>285</v>
      </c>
      <c r="AO16" s="670" t="s">
        <v>486</v>
      </c>
    </row>
    <row r="17" spans="1:42" s="2" customFormat="1" ht="15.75" customHeight="1" x14ac:dyDescent="0.25">
      <c r="A17" s="741" t="s">
        <v>350</v>
      </c>
      <c r="B17" s="558" t="s">
        <v>151</v>
      </c>
      <c r="C17" s="739" t="s">
        <v>351</v>
      </c>
      <c r="D17" s="105"/>
      <c r="E17" s="101"/>
      <c r="F17" s="102"/>
      <c r="G17" s="103"/>
      <c r="H17" s="105"/>
      <c r="I17" s="101"/>
      <c r="J17" s="102"/>
      <c r="K17" s="103"/>
      <c r="L17" s="105"/>
      <c r="M17" s="101"/>
      <c r="N17" s="102"/>
      <c r="O17" s="103"/>
      <c r="P17" s="105"/>
      <c r="Q17" s="101"/>
      <c r="R17" s="102"/>
      <c r="S17" s="103"/>
      <c r="T17" s="105">
        <v>12</v>
      </c>
      <c r="U17" s="101">
        <v>4</v>
      </c>
      <c r="V17" s="102">
        <v>2</v>
      </c>
      <c r="W17" s="103" t="s">
        <v>352</v>
      </c>
      <c r="X17" s="395"/>
      <c r="Y17" s="102"/>
      <c r="Z17" s="102"/>
      <c r="AA17" s="103"/>
      <c r="AB17" s="395"/>
      <c r="AC17" s="102"/>
      <c r="AD17" s="102"/>
      <c r="AE17" s="103"/>
      <c r="AF17" s="100"/>
      <c r="AG17" s="101"/>
      <c r="AH17" s="102"/>
      <c r="AI17" s="104"/>
      <c r="AJ17" s="538">
        <f t="shared" si="4"/>
        <v>12</v>
      </c>
      <c r="AK17" s="539">
        <f t="shared" si="1"/>
        <v>4</v>
      </c>
      <c r="AL17" s="539">
        <f t="shared" si="5"/>
        <v>2</v>
      </c>
      <c r="AM17" s="540">
        <f t="shared" si="3"/>
        <v>16</v>
      </c>
      <c r="AN17" s="68" t="s">
        <v>285</v>
      </c>
      <c r="AO17" s="670" t="s">
        <v>486</v>
      </c>
    </row>
    <row r="18" spans="1:42" ht="15.75" customHeight="1" x14ac:dyDescent="0.2">
      <c r="A18" s="741" t="s">
        <v>353</v>
      </c>
      <c r="B18" s="558" t="s">
        <v>151</v>
      </c>
      <c r="C18" s="739" t="s">
        <v>354</v>
      </c>
      <c r="D18" s="105"/>
      <c r="E18" s="101"/>
      <c r="F18" s="102"/>
      <c r="G18" s="103"/>
      <c r="H18" s="105"/>
      <c r="I18" s="101"/>
      <c r="J18" s="102"/>
      <c r="K18" s="103"/>
      <c r="L18" s="105"/>
      <c r="M18" s="101"/>
      <c r="N18" s="102"/>
      <c r="O18" s="103"/>
      <c r="P18" s="105"/>
      <c r="Q18" s="101"/>
      <c r="R18" s="102"/>
      <c r="S18" s="103"/>
      <c r="T18" s="105"/>
      <c r="U18" s="101"/>
      <c r="V18" s="102"/>
      <c r="W18" s="103"/>
      <c r="X18" s="395">
        <v>8</v>
      </c>
      <c r="Y18" s="102">
        <v>12</v>
      </c>
      <c r="Z18" s="102">
        <v>4</v>
      </c>
      <c r="AA18" s="103" t="s">
        <v>349</v>
      </c>
      <c r="AB18" s="395"/>
      <c r="AC18" s="102"/>
      <c r="AD18" s="102"/>
      <c r="AE18" s="103"/>
      <c r="AF18" s="100"/>
      <c r="AG18" s="101"/>
      <c r="AH18" s="102"/>
      <c r="AI18" s="104"/>
      <c r="AJ18" s="538">
        <f t="shared" si="4"/>
        <v>8</v>
      </c>
      <c r="AK18" s="539">
        <f t="shared" si="1"/>
        <v>12</v>
      </c>
      <c r="AL18" s="539">
        <f t="shared" si="5"/>
        <v>4</v>
      </c>
      <c r="AM18" s="540">
        <f t="shared" si="3"/>
        <v>20</v>
      </c>
      <c r="AN18" s="68" t="s">
        <v>285</v>
      </c>
      <c r="AO18" s="670" t="s">
        <v>486</v>
      </c>
    </row>
    <row r="19" spans="1:42" ht="15.75" customHeight="1" x14ac:dyDescent="0.2">
      <c r="A19" s="741" t="s">
        <v>355</v>
      </c>
      <c r="B19" s="558" t="s">
        <v>151</v>
      </c>
      <c r="C19" s="739" t="s">
        <v>356</v>
      </c>
      <c r="D19" s="105"/>
      <c r="E19" s="101"/>
      <c r="F19" s="102"/>
      <c r="G19" s="103"/>
      <c r="H19" s="105"/>
      <c r="I19" s="101"/>
      <c r="J19" s="102"/>
      <c r="K19" s="103"/>
      <c r="L19" s="105"/>
      <c r="M19" s="101"/>
      <c r="N19" s="102"/>
      <c r="O19" s="103"/>
      <c r="P19" s="105">
        <v>8</v>
      </c>
      <c r="Q19" s="101">
        <v>8</v>
      </c>
      <c r="R19" s="102">
        <v>3</v>
      </c>
      <c r="S19" s="103" t="s">
        <v>105</v>
      </c>
      <c r="T19" s="105"/>
      <c r="U19" s="101"/>
      <c r="V19" s="102"/>
      <c r="W19" s="103"/>
      <c r="X19" s="395"/>
      <c r="Y19" s="102"/>
      <c r="Z19" s="102"/>
      <c r="AA19" s="103"/>
      <c r="AB19" s="395"/>
      <c r="AC19" s="102"/>
      <c r="AD19" s="102"/>
      <c r="AE19" s="103"/>
      <c r="AF19" s="100"/>
      <c r="AG19" s="101"/>
      <c r="AH19" s="102"/>
      <c r="AI19" s="104"/>
      <c r="AJ19" s="538">
        <f t="shared" si="4"/>
        <v>8</v>
      </c>
      <c r="AK19" s="539">
        <f t="shared" si="1"/>
        <v>8</v>
      </c>
      <c r="AL19" s="539">
        <f t="shared" si="5"/>
        <v>3</v>
      </c>
      <c r="AM19" s="540">
        <f t="shared" si="3"/>
        <v>16</v>
      </c>
      <c r="AN19" s="68" t="s">
        <v>285</v>
      </c>
      <c r="AO19" s="670" t="s">
        <v>291</v>
      </c>
    </row>
    <row r="20" spans="1:42" ht="15.75" customHeight="1" x14ac:dyDescent="0.2">
      <c r="A20" s="735" t="s">
        <v>357</v>
      </c>
      <c r="B20" s="558" t="s">
        <v>151</v>
      </c>
      <c r="C20" s="739" t="s">
        <v>358</v>
      </c>
      <c r="D20" s="105"/>
      <c r="E20" s="101"/>
      <c r="F20" s="102"/>
      <c r="G20" s="103"/>
      <c r="H20" s="105"/>
      <c r="I20" s="101"/>
      <c r="J20" s="102"/>
      <c r="K20" s="103"/>
      <c r="L20" s="105"/>
      <c r="M20" s="101"/>
      <c r="N20" s="102"/>
      <c r="O20" s="103"/>
      <c r="P20" s="105"/>
      <c r="Q20" s="101"/>
      <c r="R20" s="102"/>
      <c r="S20" s="103"/>
      <c r="T20" s="105"/>
      <c r="U20" s="101"/>
      <c r="V20" s="102"/>
      <c r="W20" s="103"/>
      <c r="X20" s="395"/>
      <c r="Y20" s="102"/>
      <c r="Z20" s="102"/>
      <c r="AA20" s="103"/>
      <c r="AB20" s="395"/>
      <c r="AC20" s="102"/>
      <c r="AD20" s="102"/>
      <c r="AE20" s="103"/>
      <c r="AF20" s="591">
        <v>4</v>
      </c>
      <c r="AG20" s="590">
        <v>8</v>
      </c>
      <c r="AH20" s="102">
        <v>3</v>
      </c>
      <c r="AI20" s="104" t="s">
        <v>28</v>
      </c>
      <c r="AJ20" s="538">
        <f t="shared" si="4"/>
        <v>4</v>
      </c>
      <c r="AK20" s="539">
        <f t="shared" si="1"/>
        <v>8</v>
      </c>
      <c r="AL20" s="539">
        <f t="shared" si="5"/>
        <v>3</v>
      </c>
      <c r="AM20" s="540">
        <f t="shared" si="3"/>
        <v>12</v>
      </c>
      <c r="AN20" s="68" t="s">
        <v>285</v>
      </c>
      <c r="AO20" s="670" t="s">
        <v>487</v>
      </c>
    </row>
    <row r="21" spans="1:42" ht="15.75" customHeight="1" x14ac:dyDescent="0.2">
      <c r="A21" s="696" t="s">
        <v>359</v>
      </c>
      <c r="B21" s="558" t="s">
        <v>151</v>
      </c>
      <c r="C21" s="702" t="s">
        <v>451</v>
      </c>
      <c r="D21" s="105"/>
      <c r="E21" s="101"/>
      <c r="F21" s="102"/>
      <c r="G21" s="103"/>
      <c r="H21" s="105"/>
      <c r="I21" s="101"/>
      <c r="J21" s="102"/>
      <c r="K21" s="103"/>
      <c r="L21" s="105">
        <v>8</v>
      </c>
      <c r="M21" s="101">
        <v>4</v>
      </c>
      <c r="N21" s="102">
        <v>3</v>
      </c>
      <c r="O21" s="103" t="s">
        <v>30</v>
      </c>
      <c r="P21" s="105"/>
      <c r="Q21" s="101"/>
      <c r="R21" s="102"/>
      <c r="S21" s="103"/>
      <c r="T21" s="105"/>
      <c r="U21" s="101"/>
      <c r="V21" s="102"/>
      <c r="W21" s="103"/>
      <c r="X21" s="395"/>
      <c r="Y21" s="102"/>
      <c r="Z21" s="102"/>
      <c r="AA21" s="103"/>
      <c r="AB21" s="395"/>
      <c r="AC21" s="102"/>
      <c r="AD21" s="102"/>
      <c r="AE21" s="103"/>
      <c r="AF21" s="100"/>
      <c r="AG21" s="101"/>
      <c r="AH21" s="102"/>
      <c r="AI21" s="104"/>
      <c r="AJ21" s="538">
        <f t="shared" si="4"/>
        <v>8</v>
      </c>
      <c r="AK21" s="539">
        <f t="shared" si="1"/>
        <v>4</v>
      </c>
      <c r="AL21" s="539">
        <f t="shared" si="5"/>
        <v>3</v>
      </c>
      <c r="AM21" s="540">
        <f t="shared" si="3"/>
        <v>12</v>
      </c>
      <c r="AN21" s="692" t="s">
        <v>222</v>
      </c>
      <c r="AO21" s="668" t="s">
        <v>554</v>
      </c>
    </row>
    <row r="22" spans="1:42" ht="15.75" customHeight="1" x14ac:dyDescent="0.2">
      <c r="A22" s="696" t="s">
        <v>361</v>
      </c>
      <c r="B22" s="558" t="s">
        <v>151</v>
      </c>
      <c r="C22" s="701" t="s">
        <v>362</v>
      </c>
      <c r="D22" s="105"/>
      <c r="E22" s="101"/>
      <c r="F22" s="102"/>
      <c r="G22" s="103"/>
      <c r="H22" s="105"/>
      <c r="I22" s="101"/>
      <c r="J22" s="102"/>
      <c r="K22" s="103"/>
      <c r="L22" s="105"/>
      <c r="M22" s="101"/>
      <c r="N22" s="102"/>
      <c r="O22" s="103"/>
      <c r="P22" s="105"/>
      <c r="Q22" s="101"/>
      <c r="R22" s="102"/>
      <c r="S22" s="103"/>
      <c r="T22" s="105"/>
      <c r="U22" s="101"/>
      <c r="V22" s="102"/>
      <c r="W22" s="103"/>
      <c r="X22" s="395"/>
      <c r="Y22" s="102">
        <v>8</v>
      </c>
      <c r="Z22" s="102">
        <v>2</v>
      </c>
      <c r="AA22" s="103" t="s">
        <v>30</v>
      </c>
      <c r="AB22" s="395"/>
      <c r="AC22" s="102"/>
      <c r="AD22" s="102"/>
      <c r="AE22" s="103"/>
      <c r="AF22" s="100"/>
      <c r="AG22" s="101"/>
      <c r="AH22" s="102"/>
      <c r="AI22" s="104"/>
      <c r="AJ22" s="538">
        <f t="shared" si="4"/>
        <v>0</v>
      </c>
      <c r="AK22" s="539">
        <f t="shared" si="1"/>
        <v>8</v>
      </c>
      <c r="AL22" s="539">
        <f t="shared" si="5"/>
        <v>2</v>
      </c>
      <c r="AM22" s="540">
        <f t="shared" si="3"/>
        <v>8</v>
      </c>
      <c r="AN22" s="692" t="s">
        <v>285</v>
      </c>
      <c r="AO22" s="668" t="s">
        <v>554</v>
      </c>
    </row>
    <row r="23" spans="1:42" ht="15.75" customHeight="1" x14ac:dyDescent="0.2">
      <c r="A23" s="696" t="s">
        <v>363</v>
      </c>
      <c r="B23" s="558" t="s">
        <v>151</v>
      </c>
      <c r="C23" s="703" t="s">
        <v>364</v>
      </c>
      <c r="D23" s="100"/>
      <c r="E23" s="101"/>
      <c r="F23" s="102"/>
      <c r="G23" s="103"/>
      <c r="H23" s="105"/>
      <c r="I23" s="101"/>
      <c r="J23" s="102"/>
      <c r="K23" s="103"/>
      <c r="L23" s="105"/>
      <c r="M23" s="101"/>
      <c r="N23" s="102"/>
      <c r="O23" s="103"/>
      <c r="P23" s="105"/>
      <c r="Q23" s="101"/>
      <c r="R23" s="102"/>
      <c r="S23" s="103"/>
      <c r="T23" s="105"/>
      <c r="U23" s="101"/>
      <c r="V23" s="102"/>
      <c r="W23" s="103"/>
      <c r="X23" s="395"/>
      <c r="Y23" s="102"/>
      <c r="Z23" s="102"/>
      <c r="AA23" s="103"/>
      <c r="AB23" s="395"/>
      <c r="AC23" s="102"/>
      <c r="AD23" s="102"/>
      <c r="AE23" s="103"/>
      <c r="AF23" s="100"/>
      <c r="AG23" s="101">
        <v>8</v>
      </c>
      <c r="AH23" s="102">
        <v>2</v>
      </c>
      <c r="AI23" s="104" t="s">
        <v>49</v>
      </c>
      <c r="AJ23" s="538">
        <f t="shared" si="4"/>
        <v>0</v>
      </c>
      <c r="AK23" s="539">
        <f t="shared" si="1"/>
        <v>8</v>
      </c>
      <c r="AL23" s="539">
        <f t="shared" si="5"/>
        <v>2</v>
      </c>
      <c r="AM23" s="540">
        <f t="shared" si="3"/>
        <v>8</v>
      </c>
      <c r="AN23" s="692" t="s">
        <v>285</v>
      </c>
      <c r="AO23" s="668" t="s">
        <v>554</v>
      </c>
    </row>
    <row r="24" spans="1:42" ht="15.75" customHeight="1" x14ac:dyDescent="0.2">
      <c r="A24" s="735" t="s">
        <v>365</v>
      </c>
      <c r="B24" s="558" t="s">
        <v>151</v>
      </c>
      <c r="C24" s="740" t="s">
        <v>366</v>
      </c>
      <c r="D24" s="100"/>
      <c r="E24" s="101"/>
      <c r="F24" s="102"/>
      <c r="G24" s="103"/>
      <c r="H24" s="105"/>
      <c r="I24" s="101"/>
      <c r="J24" s="102"/>
      <c r="K24" s="103"/>
      <c r="L24" s="105"/>
      <c r="M24" s="101"/>
      <c r="N24" s="102"/>
      <c r="O24" s="103"/>
      <c r="P24" s="105"/>
      <c r="Q24" s="101"/>
      <c r="R24" s="102"/>
      <c r="S24" s="103"/>
      <c r="T24" s="105">
        <v>20</v>
      </c>
      <c r="U24" s="101"/>
      <c r="V24" s="102">
        <v>2</v>
      </c>
      <c r="W24" s="103" t="s">
        <v>28</v>
      </c>
      <c r="X24" s="395"/>
      <c r="Y24" s="102"/>
      <c r="Z24" s="102"/>
      <c r="AA24" s="103"/>
      <c r="AB24" s="395"/>
      <c r="AC24" s="102"/>
      <c r="AD24" s="102"/>
      <c r="AE24" s="103"/>
      <c r="AF24" s="100"/>
      <c r="AG24" s="101"/>
      <c r="AH24" s="102"/>
      <c r="AI24" s="104"/>
      <c r="AJ24" s="538">
        <f t="shared" si="4"/>
        <v>20</v>
      </c>
      <c r="AK24" s="539">
        <f t="shared" si="1"/>
        <v>0</v>
      </c>
      <c r="AL24" s="539">
        <f t="shared" si="5"/>
        <v>2</v>
      </c>
      <c r="AM24" s="540">
        <f t="shared" si="3"/>
        <v>20</v>
      </c>
      <c r="AN24" s="692" t="s">
        <v>466</v>
      </c>
      <c r="AO24" s="670" t="s">
        <v>488</v>
      </c>
    </row>
    <row r="25" spans="1:42" ht="15.75" customHeight="1" x14ac:dyDescent="0.2">
      <c r="A25" s="696" t="s">
        <v>367</v>
      </c>
      <c r="B25" s="558" t="s">
        <v>151</v>
      </c>
      <c r="C25" s="703" t="s">
        <v>368</v>
      </c>
      <c r="D25" s="100"/>
      <c r="E25" s="101"/>
      <c r="F25" s="102"/>
      <c r="G25" s="103"/>
      <c r="H25" s="105"/>
      <c r="I25" s="101"/>
      <c r="J25" s="102"/>
      <c r="K25" s="103"/>
      <c r="L25" s="105"/>
      <c r="M25" s="101"/>
      <c r="N25" s="102"/>
      <c r="O25" s="103"/>
      <c r="P25" s="105"/>
      <c r="Q25" s="101"/>
      <c r="R25" s="102"/>
      <c r="S25" s="103"/>
      <c r="T25" s="105"/>
      <c r="U25" s="101"/>
      <c r="V25" s="102"/>
      <c r="W25" s="103"/>
      <c r="X25" s="395"/>
      <c r="Y25" s="102"/>
      <c r="Z25" s="102"/>
      <c r="AA25" s="103"/>
      <c r="AB25" s="395"/>
      <c r="AC25" s="102">
        <v>4</v>
      </c>
      <c r="AD25" s="102">
        <v>5</v>
      </c>
      <c r="AE25" s="103" t="s">
        <v>49</v>
      </c>
      <c r="AF25" s="100"/>
      <c r="AG25" s="101"/>
      <c r="AH25" s="102"/>
      <c r="AI25" s="104"/>
      <c r="AJ25" s="538">
        <f t="shared" si="4"/>
        <v>0</v>
      </c>
      <c r="AK25" s="539">
        <f t="shared" si="1"/>
        <v>4</v>
      </c>
      <c r="AL25" s="539">
        <f t="shared" si="5"/>
        <v>5</v>
      </c>
      <c r="AM25" s="540">
        <f t="shared" si="3"/>
        <v>4</v>
      </c>
      <c r="AN25" s="692" t="s">
        <v>285</v>
      </c>
      <c r="AO25" s="668" t="s">
        <v>554</v>
      </c>
    </row>
    <row r="26" spans="1:42" ht="15.75" customHeight="1" x14ac:dyDescent="0.2">
      <c r="A26" s="735" t="s">
        <v>369</v>
      </c>
      <c r="B26" s="558" t="s">
        <v>151</v>
      </c>
      <c r="C26" s="740" t="s">
        <v>370</v>
      </c>
      <c r="D26" s="100"/>
      <c r="E26" s="101"/>
      <c r="F26" s="102"/>
      <c r="G26" s="103"/>
      <c r="H26" s="105"/>
      <c r="I26" s="101"/>
      <c r="J26" s="102"/>
      <c r="K26" s="103"/>
      <c r="L26" s="105"/>
      <c r="M26" s="101"/>
      <c r="N26" s="102"/>
      <c r="O26" s="103"/>
      <c r="P26" s="105"/>
      <c r="Q26" s="101"/>
      <c r="R26" s="73"/>
      <c r="S26" s="264"/>
      <c r="T26" s="105"/>
      <c r="U26" s="101"/>
      <c r="V26" s="102"/>
      <c r="W26" s="103"/>
      <c r="X26" s="395"/>
      <c r="Y26" s="102"/>
      <c r="Z26" s="102"/>
      <c r="AA26" s="103"/>
      <c r="AB26" s="395"/>
      <c r="AC26" s="102"/>
      <c r="AD26" s="102"/>
      <c r="AE26" s="103"/>
      <c r="AF26" s="100"/>
      <c r="AG26" s="101">
        <v>12</v>
      </c>
      <c r="AH26" s="102">
        <v>3</v>
      </c>
      <c r="AI26" s="104" t="s">
        <v>30</v>
      </c>
      <c r="AJ26" s="538">
        <f t="shared" si="4"/>
        <v>0</v>
      </c>
      <c r="AK26" s="539">
        <f t="shared" si="1"/>
        <v>12</v>
      </c>
      <c r="AL26" s="539">
        <f t="shared" si="5"/>
        <v>3</v>
      </c>
      <c r="AM26" s="540">
        <f t="shared" si="3"/>
        <v>12</v>
      </c>
      <c r="AN26" s="692" t="s">
        <v>496</v>
      </c>
      <c r="AO26" s="670" t="s">
        <v>288</v>
      </c>
    </row>
    <row r="27" spans="1:42" s="530" customFormat="1" ht="12.75" x14ac:dyDescent="0.2">
      <c r="A27" s="443" t="s">
        <v>371</v>
      </c>
      <c r="B27" s="558" t="s">
        <v>151</v>
      </c>
      <c r="C27" s="525" t="s">
        <v>372</v>
      </c>
      <c r="D27" s="396"/>
      <c r="E27" s="396"/>
      <c r="F27" s="464"/>
      <c r="G27" s="526"/>
      <c r="H27" s="527"/>
      <c r="I27" s="396"/>
      <c r="J27" s="464"/>
      <c r="K27" s="528"/>
      <c r="L27" s="396"/>
      <c r="M27" s="396"/>
      <c r="N27" s="464"/>
      <c r="O27" s="526"/>
      <c r="P27" s="527"/>
      <c r="Q27" s="396"/>
      <c r="R27" s="464"/>
      <c r="S27" s="528"/>
      <c r="T27" s="396"/>
      <c r="U27" s="396"/>
      <c r="V27" s="464"/>
      <c r="W27" s="526"/>
      <c r="X27" s="396">
        <v>8</v>
      </c>
      <c r="Y27" s="396">
        <v>8</v>
      </c>
      <c r="Z27" s="464">
        <v>3</v>
      </c>
      <c r="AA27" s="526" t="s">
        <v>28</v>
      </c>
      <c r="AB27" s="396"/>
      <c r="AC27" s="396"/>
      <c r="AD27" s="464"/>
      <c r="AE27" s="526"/>
      <c r="AF27" s="396"/>
      <c r="AG27" s="396"/>
      <c r="AH27" s="464"/>
      <c r="AI27" s="526"/>
      <c r="AJ27" s="607">
        <f t="shared" si="4"/>
        <v>8</v>
      </c>
      <c r="AK27" s="608">
        <f t="shared" si="1"/>
        <v>8</v>
      </c>
      <c r="AL27" s="607">
        <f t="shared" si="5"/>
        <v>3</v>
      </c>
      <c r="AM27" s="609">
        <f t="shared" si="3"/>
        <v>16</v>
      </c>
      <c r="AN27" s="529" t="s">
        <v>303</v>
      </c>
      <c r="AO27" s="670" t="s">
        <v>489</v>
      </c>
    </row>
    <row r="28" spans="1:42" ht="15.75" customHeight="1" x14ac:dyDescent="0.2">
      <c r="A28" s="757" t="s">
        <v>373</v>
      </c>
      <c r="B28" s="558" t="s">
        <v>151</v>
      </c>
      <c r="C28" s="755" t="s">
        <v>360</v>
      </c>
      <c r="D28" s="105"/>
      <c r="E28" s="101"/>
      <c r="F28" s="102"/>
      <c r="G28" s="103"/>
      <c r="H28" s="105"/>
      <c r="I28" s="101"/>
      <c r="J28" s="102"/>
      <c r="K28" s="103"/>
      <c r="L28" s="105"/>
      <c r="M28" s="101"/>
      <c r="N28" s="102"/>
      <c r="O28" s="103"/>
      <c r="P28" s="105"/>
      <c r="Q28" s="101"/>
      <c r="R28" s="102"/>
      <c r="S28" s="103"/>
      <c r="T28" s="105">
        <v>4</v>
      </c>
      <c r="U28" s="101">
        <v>4</v>
      </c>
      <c r="V28" s="102">
        <v>3</v>
      </c>
      <c r="W28" s="103" t="s">
        <v>30</v>
      </c>
      <c r="X28" s="395"/>
      <c r="Y28" s="102"/>
      <c r="Z28" s="102"/>
      <c r="AA28" s="103"/>
      <c r="AB28" s="395"/>
      <c r="AC28" s="102"/>
      <c r="AD28" s="102"/>
      <c r="AE28" s="103"/>
      <c r="AF28" s="531"/>
      <c r="AG28" s="532"/>
      <c r="AH28" s="533"/>
      <c r="AI28" s="534"/>
      <c r="AJ28" s="535">
        <f t="shared" ref="AJ28" si="10">SUM(D28,H28,L28,P28,T28,X28,AB28,AF28)</f>
        <v>4</v>
      </c>
      <c r="AK28" s="536">
        <f t="shared" ref="AK28" si="11">SUM(E28,I28,M28,Q28,U28,Y28,AC28,AG28)</f>
        <v>4</v>
      </c>
      <c r="AL28" s="536">
        <f t="shared" ref="AL28" si="12">SUM(F28,J28,N28,R28,V28,Z28,AD28,AH28)</f>
        <v>3</v>
      </c>
      <c r="AM28" s="537">
        <f t="shared" si="3"/>
        <v>8</v>
      </c>
      <c r="AN28" s="128" t="s">
        <v>285</v>
      </c>
      <c r="AO28" s="758" t="s">
        <v>554</v>
      </c>
    </row>
    <row r="29" spans="1:42" ht="15.75" customHeight="1" x14ac:dyDescent="0.2">
      <c r="A29" s="757" t="s">
        <v>375</v>
      </c>
      <c r="B29" s="558" t="s">
        <v>151</v>
      </c>
      <c r="C29" s="756" t="s">
        <v>374</v>
      </c>
      <c r="D29" s="105"/>
      <c r="E29" s="101"/>
      <c r="F29" s="102"/>
      <c r="G29" s="103"/>
      <c r="H29" s="105"/>
      <c r="I29" s="101"/>
      <c r="J29" s="102"/>
      <c r="K29" s="103"/>
      <c r="L29" s="105"/>
      <c r="M29" s="101"/>
      <c r="N29" s="102"/>
      <c r="O29" s="103"/>
      <c r="P29" s="105"/>
      <c r="Q29" s="101"/>
      <c r="R29" s="102"/>
      <c r="S29" s="103"/>
      <c r="T29" s="105"/>
      <c r="U29" s="101"/>
      <c r="V29" s="102"/>
      <c r="W29" s="103"/>
      <c r="X29" s="100">
        <v>8</v>
      </c>
      <c r="Y29" s="101">
        <v>8</v>
      </c>
      <c r="Z29" s="102">
        <v>4</v>
      </c>
      <c r="AA29" s="104" t="s">
        <v>30</v>
      </c>
      <c r="AB29" s="395"/>
      <c r="AC29" s="102"/>
      <c r="AD29" s="102"/>
      <c r="AE29" s="103"/>
      <c r="AF29" s="100"/>
      <c r="AG29" s="101"/>
      <c r="AH29" s="102"/>
      <c r="AI29" s="104"/>
      <c r="AJ29" s="538">
        <f t="shared" si="4"/>
        <v>8</v>
      </c>
      <c r="AK29" s="539">
        <f t="shared" si="1"/>
        <v>8</v>
      </c>
      <c r="AL29" s="539">
        <f t="shared" si="5"/>
        <v>4</v>
      </c>
      <c r="AM29" s="540">
        <f t="shared" si="3"/>
        <v>16</v>
      </c>
      <c r="AN29" s="68" t="s">
        <v>285</v>
      </c>
      <c r="AO29" s="758" t="s">
        <v>554</v>
      </c>
    </row>
    <row r="30" spans="1:42" s="74" customFormat="1" ht="15.75" customHeight="1" thickBot="1" x14ac:dyDescent="0.25">
      <c r="A30" s="214"/>
      <c r="B30" s="320"/>
      <c r="C30" s="321" t="s">
        <v>376</v>
      </c>
      <c r="D30" s="215">
        <f>SUM(D12:D29)</f>
        <v>0</v>
      </c>
      <c r="E30" s="216">
        <f>SUM(E12:E29)</f>
        <v>0</v>
      </c>
      <c r="F30" s="216">
        <f>SUM(F12:F29)</f>
        <v>0</v>
      </c>
      <c r="G30" s="217" t="s">
        <v>157</v>
      </c>
      <c r="H30" s="215">
        <f>SUM(H12:H29)</f>
        <v>0</v>
      </c>
      <c r="I30" s="216">
        <f>SUM(I12:I29)</f>
        <v>0</v>
      </c>
      <c r="J30" s="216">
        <f>SUM(J12:J29)</f>
        <v>0</v>
      </c>
      <c r="K30" s="217" t="s">
        <v>157</v>
      </c>
      <c r="L30" s="215">
        <f>SUM(L12:L29)</f>
        <v>8</v>
      </c>
      <c r="M30" s="216">
        <f>SUM(M12:M29)</f>
        <v>4</v>
      </c>
      <c r="N30" s="216">
        <f>SUM(N12:N29)</f>
        <v>3</v>
      </c>
      <c r="O30" s="217" t="s">
        <v>157</v>
      </c>
      <c r="P30" s="215">
        <f>SUM(P12:P29)</f>
        <v>24</v>
      </c>
      <c r="Q30" s="216">
        <f>SUM(Q12:Q29)</f>
        <v>20</v>
      </c>
      <c r="R30" s="216">
        <f>SUM(R12:R29)</f>
        <v>8</v>
      </c>
      <c r="S30" s="217" t="s">
        <v>157</v>
      </c>
      <c r="T30" s="215">
        <f>SUM(T12:T29)</f>
        <v>48</v>
      </c>
      <c r="U30" s="216">
        <f>SUM(U12:U29)</f>
        <v>16</v>
      </c>
      <c r="V30" s="216">
        <f>SUM(V12:V29)</f>
        <v>10</v>
      </c>
      <c r="W30" s="217" t="s">
        <v>157</v>
      </c>
      <c r="X30" s="218">
        <f>SUM(X12:X29)</f>
        <v>32</v>
      </c>
      <c r="Y30" s="216">
        <f>SUM(Y12:Y29)</f>
        <v>40</v>
      </c>
      <c r="Z30" s="219">
        <f>SUM(Z12:Z29)</f>
        <v>16</v>
      </c>
      <c r="AA30" s="217" t="s">
        <v>157</v>
      </c>
      <c r="AB30" s="218">
        <f>SUM(AB12:AB29)</f>
        <v>0</v>
      </c>
      <c r="AC30" s="219">
        <f>SUM(AC12:AC29)</f>
        <v>4</v>
      </c>
      <c r="AD30" s="219">
        <f>SUM(AD12:AD29)</f>
        <v>5</v>
      </c>
      <c r="AE30" s="217" t="s">
        <v>157</v>
      </c>
      <c r="AF30" s="220">
        <f>SUM(AF12:AF29)</f>
        <v>12</v>
      </c>
      <c r="AG30" s="610">
        <f>SUM(AG12:AG29)</f>
        <v>36</v>
      </c>
      <c r="AH30" s="610">
        <f>SUM(AH12:AH29)</f>
        <v>12</v>
      </c>
      <c r="AI30" s="611" t="s">
        <v>157</v>
      </c>
      <c r="AJ30" s="221">
        <f>SUM(AJ12:AJ29)</f>
        <v>124</v>
      </c>
      <c r="AK30" s="610">
        <f>SUM(AK12:AK29)</f>
        <v>120</v>
      </c>
      <c r="AL30" s="610">
        <f>SUM(AL12:AL29)</f>
        <v>54</v>
      </c>
      <c r="AM30" s="337">
        <f>SUM(AJ30,AK30)</f>
        <v>244</v>
      </c>
      <c r="AN30" s="193"/>
      <c r="AO30" s="193"/>
    </row>
    <row r="31" spans="1:42" s="192" customFormat="1" ht="21.75" customHeight="1" thickBot="1" x14ac:dyDescent="0.25">
      <c r="A31" s="141"/>
      <c r="B31" s="142"/>
      <c r="C31" s="189" t="s">
        <v>169</v>
      </c>
      <c r="D31" s="190">
        <f>SUM(D10,D30)</f>
        <v>57</v>
      </c>
      <c r="E31" s="191">
        <f>SUM(E10,E30)</f>
        <v>101</v>
      </c>
      <c r="F31" s="191">
        <f>SUM(F10,F30)</f>
        <v>27</v>
      </c>
      <c r="G31" s="239" t="s">
        <v>157</v>
      </c>
      <c r="H31" s="246">
        <f>SUM(H10,H30)</f>
        <v>52</v>
      </c>
      <c r="I31" s="247">
        <f>SUM(I10,I30)</f>
        <v>64</v>
      </c>
      <c r="J31" s="242">
        <f>SUM(J10,J30)</f>
        <v>30</v>
      </c>
      <c r="K31" s="248" t="s">
        <v>157</v>
      </c>
      <c r="L31" s="246">
        <f>SUM(L10,L30)</f>
        <v>68</v>
      </c>
      <c r="M31" s="247">
        <f>SUM(M10,M30)</f>
        <v>52</v>
      </c>
      <c r="N31" s="247">
        <f>SUM(N10,N30)</f>
        <v>29</v>
      </c>
      <c r="O31" s="248" t="s">
        <v>157</v>
      </c>
      <c r="P31" s="246">
        <f>SUM(P10,P30)</f>
        <v>68</v>
      </c>
      <c r="Q31" s="247">
        <f>SUM(Q10,Q30)</f>
        <v>60</v>
      </c>
      <c r="R31" s="242">
        <f>SUM(R10,R30)</f>
        <v>27</v>
      </c>
      <c r="S31" s="248" t="s">
        <v>157</v>
      </c>
      <c r="T31" s="246">
        <f>SUM(T10,T30)</f>
        <v>76</v>
      </c>
      <c r="U31" s="247">
        <f>SUM(U10,U30)</f>
        <v>80</v>
      </c>
      <c r="V31" s="326">
        <f>SUM(V10,V30)</f>
        <v>33</v>
      </c>
      <c r="W31" s="327" t="s">
        <v>157</v>
      </c>
      <c r="X31" s="328">
        <f>SUM(X10,X30)</f>
        <v>48</v>
      </c>
      <c r="Y31" s="326">
        <f>SUM(Y10,Y30)</f>
        <v>76</v>
      </c>
      <c r="Z31" s="326">
        <f>SUM(Z10,Z30)</f>
        <v>28</v>
      </c>
      <c r="AA31" s="329" t="s">
        <v>157</v>
      </c>
      <c r="AB31" s="328">
        <f>SUM(AB10,AB30)</f>
        <v>0</v>
      </c>
      <c r="AC31" s="326">
        <f>SUM(AC10,AC30)</f>
        <v>24</v>
      </c>
      <c r="AD31" s="326">
        <f>SUM(AD10,AD30)</f>
        <v>10</v>
      </c>
      <c r="AE31" s="329" t="s">
        <v>157</v>
      </c>
      <c r="AF31" s="331">
        <f>SUM(AF10,AF30)</f>
        <v>32</v>
      </c>
      <c r="AG31" s="332">
        <f>SUM(AG10,AG30)</f>
        <v>84</v>
      </c>
      <c r="AH31" s="333">
        <f>SUM(AH10,AH30)</f>
        <v>28</v>
      </c>
      <c r="AI31" s="334" t="s">
        <v>157</v>
      </c>
      <c r="AJ31" s="335">
        <f>SUM(AJ10,AJ30)</f>
        <v>401</v>
      </c>
      <c r="AK31" s="336">
        <f>SUM(AK10,AK30)</f>
        <v>541</v>
      </c>
      <c r="AL31" s="393">
        <f>SUM(AL10,AL30)</f>
        <v>212</v>
      </c>
      <c r="AM31" s="330">
        <f>SUM(AJ31,AK31)</f>
        <v>942</v>
      </c>
      <c r="AN31" s="74"/>
      <c r="AO31" s="74"/>
      <c r="AP31" s="262"/>
    </row>
    <row r="32" spans="1:42" ht="7.5" customHeight="1" thickBot="1" x14ac:dyDescent="0.25">
      <c r="A32" s="377"/>
      <c r="B32" s="378"/>
      <c r="C32" s="378"/>
      <c r="D32" s="379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80"/>
      <c r="V32" s="322"/>
      <c r="W32" s="128"/>
      <c r="X32" s="128"/>
      <c r="Y32" s="128"/>
      <c r="Z32" s="128"/>
      <c r="AA32" s="128"/>
      <c r="AB32" s="128"/>
      <c r="AC32" s="128"/>
      <c r="AD32" s="128"/>
      <c r="AE32" s="128"/>
      <c r="AF32" s="144"/>
      <c r="AG32" s="144"/>
      <c r="AH32" s="144"/>
      <c r="AI32" s="128"/>
      <c r="AJ32" s="187"/>
      <c r="AK32" s="187"/>
      <c r="AL32" s="187"/>
      <c r="AM32" s="188"/>
      <c r="AN32" s="574"/>
      <c r="AO32" s="574"/>
    </row>
    <row r="33" spans="1:45" ht="15.95" customHeight="1" thickTop="1" thickBot="1" x14ac:dyDescent="0.25">
      <c r="A33" s="324"/>
      <c r="B33" s="323"/>
      <c r="C33" s="325" t="s">
        <v>162</v>
      </c>
      <c r="D33" s="875"/>
      <c r="E33" s="876"/>
      <c r="F33" s="876"/>
      <c r="G33" s="876"/>
      <c r="H33" s="876"/>
      <c r="I33" s="876"/>
      <c r="J33" s="876"/>
      <c r="K33" s="876"/>
      <c r="L33" s="876"/>
      <c r="M33" s="876"/>
      <c r="N33" s="876"/>
      <c r="O33" s="876"/>
      <c r="P33" s="876"/>
      <c r="Q33" s="876"/>
      <c r="R33" s="876"/>
      <c r="S33" s="876"/>
      <c r="T33" s="876"/>
      <c r="U33" s="876"/>
      <c r="V33" s="876"/>
      <c r="W33" s="876"/>
      <c r="X33" s="876"/>
      <c r="Y33" s="876"/>
      <c r="Z33" s="876"/>
      <c r="AA33" s="876"/>
      <c r="AB33" s="876"/>
      <c r="AC33" s="876"/>
      <c r="AD33" s="876"/>
      <c r="AE33" s="876"/>
      <c r="AF33" s="876"/>
      <c r="AG33" s="876"/>
      <c r="AH33" s="876"/>
      <c r="AI33" s="877"/>
      <c r="AJ33" s="861"/>
      <c r="AK33" s="861"/>
      <c r="AL33" s="861"/>
      <c r="AM33" s="862"/>
    </row>
    <row r="34" spans="1:45" ht="15.75" customHeight="1" x14ac:dyDescent="0.2">
      <c r="A34" s="268" t="s">
        <v>439</v>
      </c>
      <c r="B34" s="269" t="s">
        <v>28</v>
      </c>
      <c r="C34" s="541" t="s">
        <v>442</v>
      </c>
      <c r="D34" s="270"/>
      <c r="E34" s="271"/>
      <c r="F34" s="271"/>
      <c r="G34" s="272"/>
      <c r="H34" s="273"/>
      <c r="I34" s="270"/>
      <c r="J34" s="271"/>
      <c r="K34" s="274"/>
      <c r="L34" s="275"/>
      <c r="M34" s="271"/>
      <c r="N34" s="271"/>
      <c r="O34" s="272"/>
      <c r="P34" s="273"/>
      <c r="Q34" s="289">
        <v>160</v>
      </c>
      <c r="R34" s="290">
        <v>5</v>
      </c>
      <c r="S34" s="291" t="s">
        <v>49</v>
      </c>
      <c r="T34" s="267"/>
      <c r="U34" s="265"/>
      <c r="V34" s="265"/>
      <c r="W34" s="266"/>
      <c r="X34" s="267"/>
      <c r="Y34" s="265"/>
      <c r="Z34" s="265"/>
      <c r="AA34" s="266"/>
      <c r="AB34" s="267"/>
      <c r="AC34" s="265"/>
      <c r="AD34" s="265"/>
      <c r="AE34" s="266"/>
      <c r="AF34" s="267"/>
      <c r="AG34" s="265"/>
      <c r="AH34" s="265"/>
      <c r="AI34" s="266"/>
      <c r="AJ34" s="304">
        <v>0</v>
      </c>
      <c r="AK34" s="305">
        <v>160</v>
      </c>
      <c r="AL34" s="305">
        <v>5</v>
      </c>
      <c r="AM34" s="306">
        <v>160</v>
      </c>
      <c r="AN34" s="128" t="s">
        <v>285</v>
      </c>
      <c r="AO34" s="128" t="s">
        <v>468</v>
      </c>
    </row>
    <row r="35" spans="1:45" ht="15.75" customHeight="1" x14ac:dyDescent="0.2">
      <c r="A35" s="145" t="s">
        <v>440</v>
      </c>
      <c r="B35" s="612" t="s">
        <v>28</v>
      </c>
      <c r="C35" s="613" t="s">
        <v>443</v>
      </c>
      <c r="D35" s="131"/>
      <c r="E35" s="167"/>
      <c r="F35" s="167"/>
      <c r="G35" s="132"/>
      <c r="H35" s="263"/>
      <c r="I35" s="131"/>
      <c r="J35" s="167"/>
      <c r="K35" s="133"/>
      <c r="L35" s="136"/>
      <c r="M35" s="167"/>
      <c r="N35" s="167"/>
      <c r="O35" s="132"/>
      <c r="P35" s="263"/>
      <c r="Q35" s="131"/>
      <c r="R35" s="167"/>
      <c r="S35" s="133"/>
      <c r="T35" s="68"/>
      <c r="U35" s="73"/>
      <c r="V35" s="73"/>
      <c r="W35" s="264"/>
      <c r="X35" s="315"/>
      <c r="Y35" s="292">
        <v>160</v>
      </c>
      <c r="Z35" s="292">
        <v>5</v>
      </c>
      <c r="AA35" s="316" t="s">
        <v>49</v>
      </c>
      <c r="AB35" s="68"/>
      <c r="AC35" s="73"/>
      <c r="AD35" s="73"/>
      <c r="AE35" s="264"/>
      <c r="AF35" s="68"/>
      <c r="AG35" s="73"/>
      <c r="AH35" s="73"/>
      <c r="AI35" s="264"/>
      <c r="AJ35" s="307">
        <v>0</v>
      </c>
      <c r="AK35" s="108">
        <v>160</v>
      </c>
      <c r="AL35" s="108">
        <v>5</v>
      </c>
      <c r="AM35" s="308">
        <v>160</v>
      </c>
      <c r="AN35" s="128" t="s">
        <v>285</v>
      </c>
      <c r="AO35" s="128" t="s">
        <v>468</v>
      </c>
    </row>
    <row r="36" spans="1:45" ht="15.75" customHeight="1" thickBot="1" x14ac:dyDescent="0.25">
      <c r="A36" s="759" t="s">
        <v>441</v>
      </c>
      <c r="B36" s="284" t="s">
        <v>28</v>
      </c>
      <c r="C36" s="760" t="s">
        <v>444</v>
      </c>
      <c r="D36" s="139"/>
      <c r="E36" s="148"/>
      <c r="F36" s="148"/>
      <c r="G36" s="140"/>
      <c r="H36" s="285"/>
      <c r="I36" s="139"/>
      <c r="J36" s="148"/>
      <c r="K36" s="138"/>
      <c r="L36" s="286"/>
      <c r="M36" s="148"/>
      <c r="N36" s="148"/>
      <c r="O36" s="140"/>
      <c r="P36" s="285"/>
      <c r="Q36" s="139"/>
      <c r="R36" s="148"/>
      <c r="S36" s="138"/>
      <c r="T36" s="288"/>
      <c r="U36" s="149"/>
      <c r="V36" s="149"/>
      <c r="W36" s="287"/>
      <c r="X36" s="288"/>
      <c r="Y36" s="149"/>
      <c r="Z36" s="149"/>
      <c r="AA36" s="287"/>
      <c r="AB36" s="288"/>
      <c r="AC36" s="149">
        <v>480</v>
      </c>
      <c r="AD36" s="149">
        <v>18</v>
      </c>
      <c r="AE36" s="287" t="s">
        <v>49</v>
      </c>
      <c r="AF36" s="312"/>
      <c r="AG36" s="313"/>
      <c r="AH36" s="313"/>
      <c r="AI36" s="314"/>
      <c r="AJ36" s="309">
        <v>0</v>
      </c>
      <c r="AK36" s="310">
        <v>480</v>
      </c>
      <c r="AL36" s="310">
        <v>19</v>
      </c>
      <c r="AM36" s="311">
        <v>480</v>
      </c>
      <c r="AN36" s="128" t="s">
        <v>285</v>
      </c>
      <c r="AO36" s="758" t="s">
        <v>486</v>
      </c>
    </row>
    <row r="37" spans="1:45" thickBot="1" x14ac:dyDescent="0.25">
      <c r="A37" s="147"/>
      <c r="B37" s="276"/>
      <c r="C37" s="277" t="s">
        <v>377</v>
      </c>
      <c r="D37" s="278"/>
      <c r="E37" s="279"/>
      <c r="F37" s="279"/>
      <c r="G37" s="280"/>
      <c r="H37" s="281"/>
      <c r="I37" s="282"/>
      <c r="J37" s="279"/>
      <c r="K37" s="283"/>
      <c r="L37" s="278"/>
      <c r="M37" s="279"/>
      <c r="N37" s="279"/>
      <c r="O37" s="280"/>
      <c r="P37" s="293"/>
      <c r="Q37" s="294">
        <v>160</v>
      </c>
      <c r="R37" s="295">
        <v>5</v>
      </c>
      <c r="S37" s="296" t="s">
        <v>49</v>
      </c>
      <c r="T37" s="297"/>
      <c r="U37" s="298"/>
      <c r="V37" s="298"/>
      <c r="W37" s="299"/>
      <c r="X37" s="297"/>
      <c r="Y37" s="298">
        <v>160</v>
      </c>
      <c r="Z37" s="298">
        <v>5</v>
      </c>
      <c r="AA37" s="299" t="s">
        <v>49</v>
      </c>
      <c r="AB37" s="297"/>
      <c r="AC37" s="298">
        <v>480</v>
      </c>
      <c r="AD37" s="298">
        <v>18</v>
      </c>
      <c r="AE37" s="299" t="s">
        <v>49</v>
      </c>
      <c r="AF37" s="297"/>
      <c r="AG37" s="300"/>
      <c r="AH37" s="300"/>
      <c r="AI37" s="301"/>
      <c r="AJ37" s="317">
        <v>0</v>
      </c>
      <c r="AK37" s="318">
        <f>SUM(AK34:AK36)</f>
        <v>800</v>
      </c>
      <c r="AL37" s="318">
        <v>29</v>
      </c>
      <c r="AM37" s="319">
        <f>SUM(AM34:AM36)</f>
        <v>800</v>
      </c>
    </row>
    <row r="38" spans="1:45" s="128" customFormat="1" ht="15.75" customHeight="1" thickTop="1" x14ac:dyDescent="0.2">
      <c r="A38" s="208" t="s">
        <v>14</v>
      </c>
      <c r="B38" s="209"/>
      <c r="C38" s="210" t="s">
        <v>378</v>
      </c>
      <c r="D38" s="853"/>
      <c r="E38" s="853"/>
      <c r="F38" s="853"/>
      <c r="G38" s="853"/>
      <c r="H38" s="853"/>
      <c r="I38" s="853"/>
      <c r="J38" s="853"/>
      <c r="K38" s="853"/>
      <c r="L38" s="853"/>
      <c r="M38" s="853"/>
      <c r="N38" s="853"/>
      <c r="O38" s="853"/>
      <c r="P38" s="853"/>
      <c r="Q38" s="853"/>
      <c r="R38" s="853"/>
      <c r="S38" s="853"/>
      <c r="T38" s="211"/>
      <c r="U38" s="211"/>
      <c r="V38" s="853"/>
      <c r="W38" s="853"/>
      <c r="X38" s="853"/>
      <c r="Y38" s="853"/>
      <c r="Z38" s="853"/>
      <c r="AA38" s="853"/>
      <c r="AB38" s="853"/>
      <c r="AC38" s="853"/>
      <c r="AD38" s="853"/>
      <c r="AE38" s="853"/>
      <c r="AF38" s="853"/>
      <c r="AG38" s="853"/>
      <c r="AH38" s="853"/>
      <c r="AI38" s="853"/>
      <c r="AJ38" s="853"/>
      <c r="AK38" s="853"/>
      <c r="AL38" s="853"/>
      <c r="AM38" s="858"/>
      <c r="AN38" s="212"/>
      <c r="AO38" s="260"/>
      <c r="AP38" s="261"/>
      <c r="AQ38" s="213"/>
      <c r="AR38" s="213"/>
      <c r="AS38" s="213"/>
    </row>
    <row r="39" spans="1:45" s="48" customFormat="1" ht="13.5" thickBot="1" x14ac:dyDescent="0.25">
      <c r="A39" s="735" t="s">
        <v>503</v>
      </c>
      <c r="B39" s="558" t="s">
        <v>28</v>
      </c>
      <c r="C39" s="682" t="s">
        <v>379</v>
      </c>
      <c r="D39" s="480"/>
      <c r="E39" s="72"/>
      <c r="F39" s="111"/>
      <c r="G39" s="114"/>
      <c r="H39" s="71"/>
      <c r="I39" s="72"/>
      <c r="J39" s="111"/>
      <c r="K39" s="114"/>
      <c r="L39" s="71"/>
      <c r="M39" s="72"/>
      <c r="N39" s="111"/>
      <c r="O39" s="114"/>
      <c r="P39" s="71"/>
      <c r="Q39" s="72"/>
      <c r="R39" s="111"/>
      <c r="S39" s="126"/>
      <c r="T39" s="72"/>
      <c r="U39" s="72"/>
      <c r="V39" s="115"/>
      <c r="W39" s="114"/>
      <c r="X39" s="71"/>
      <c r="Y39" s="72"/>
      <c r="Z39" s="111"/>
      <c r="AA39" s="742" t="s">
        <v>167</v>
      </c>
      <c r="AB39" s="71"/>
      <c r="AC39" s="72"/>
      <c r="AD39" s="111"/>
      <c r="AE39" s="112"/>
      <c r="AF39" s="71"/>
      <c r="AG39" s="72"/>
      <c r="AH39" s="111"/>
      <c r="AI39" s="112"/>
      <c r="AJ39" s="71"/>
      <c r="AK39" s="72"/>
      <c r="AL39" s="127"/>
      <c r="AM39" s="106"/>
      <c r="AN39" s="73"/>
      <c r="AO39" s="73"/>
    </row>
    <row r="40" spans="1:45" ht="15.75" customHeight="1" x14ac:dyDescent="0.2">
      <c r="A40" s="107" t="s">
        <v>453</v>
      </c>
      <c r="B40" s="614" t="s">
        <v>28</v>
      </c>
      <c r="C40" s="134" t="s">
        <v>380</v>
      </c>
      <c r="D40" s="168"/>
      <c r="E40" s="169"/>
      <c r="F40" s="170" t="s">
        <v>157</v>
      </c>
      <c r="G40" s="171"/>
      <c r="H40" s="168" t="str">
        <f t="shared" ref="H40:H41" si="13">IF(G40*15=0,"",G40*15)</f>
        <v/>
      </c>
      <c r="I40" s="169"/>
      <c r="J40" s="170" t="s">
        <v>157</v>
      </c>
      <c r="K40" s="172"/>
      <c r="L40" s="168"/>
      <c r="M40" s="169"/>
      <c r="N40" s="173" t="s">
        <v>157</v>
      </c>
      <c r="O40" s="171"/>
      <c r="P40" s="168"/>
      <c r="Q40" s="169"/>
      <c r="R40" s="170" t="s">
        <v>157</v>
      </c>
      <c r="S40" s="172"/>
      <c r="T40" s="168"/>
      <c r="U40" s="169"/>
      <c r="V40" s="173" t="s">
        <v>157</v>
      </c>
      <c r="W40" s="176"/>
      <c r="X40" s="174"/>
      <c r="Y40" s="173"/>
      <c r="Z40" s="173"/>
      <c r="AA40" s="171"/>
      <c r="AB40" s="174"/>
      <c r="AC40" s="173"/>
      <c r="AD40" s="173"/>
      <c r="AE40" s="171"/>
      <c r="AF40" s="168"/>
      <c r="AG40" s="169"/>
      <c r="AH40" s="173" t="s">
        <v>157</v>
      </c>
      <c r="AI40" s="171" t="s">
        <v>381</v>
      </c>
      <c r="AJ40" s="168">
        <v>0</v>
      </c>
      <c r="AK40" s="169">
        <v>0</v>
      </c>
      <c r="AL40" s="169">
        <v>0</v>
      </c>
      <c r="AM40" s="156">
        <v>0</v>
      </c>
      <c r="AN40" s="128"/>
      <c r="AO40" s="128"/>
      <c r="AP40" s="575"/>
    </row>
    <row r="41" spans="1:45" ht="15.75" customHeight="1" x14ac:dyDescent="0.2">
      <c r="A41" s="107" t="s">
        <v>454</v>
      </c>
      <c r="B41" s="614" t="s">
        <v>28</v>
      </c>
      <c r="C41" s="130" t="s">
        <v>382</v>
      </c>
      <c r="D41" s="563"/>
      <c r="E41" s="166"/>
      <c r="F41" s="167" t="s">
        <v>157</v>
      </c>
      <c r="G41" s="132"/>
      <c r="H41" s="563" t="str">
        <f t="shared" si="13"/>
        <v/>
      </c>
      <c r="I41" s="166"/>
      <c r="J41" s="167" t="s">
        <v>157</v>
      </c>
      <c r="K41" s="133"/>
      <c r="L41" s="563"/>
      <c r="M41" s="166"/>
      <c r="N41" s="131" t="s">
        <v>157</v>
      </c>
      <c r="O41" s="132"/>
      <c r="P41" s="563"/>
      <c r="Q41" s="166"/>
      <c r="R41" s="167" t="s">
        <v>157</v>
      </c>
      <c r="S41" s="133"/>
      <c r="T41" s="563"/>
      <c r="U41" s="166"/>
      <c r="V41" s="131" t="s">
        <v>157</v>
      </c>
      <c r="W41" s="135"/>
      <c r="X41" s="175"/>
      <c r="Y41" s="131"/>
      <c r="Z41" s="131"/>
      <c r="AA41" s="132"/>
      <c r="AB41" s="175"/>
      <c r="AC41" s="131"/>
      <c r="AD41" s="131"/>
      <c r="AE41" s="132"/>
      <c r="AF41" s="563"/>
      <c r="AG41" s="166"/>
      <c r="AH41" s="131" t="s">
        <v>157</v>
      </c>
      <c r="AI41" s="132" t="s">
        <v>381</v>
      </c>
      <c r="AJ41" s="563">
        <v>0</v>
      </c>
      <c r="AK41" s="166">
        <v>0</v>
      </c>
      <c r="AL41" s="166">
        <v>0</v>
      </c>
      <c r="AM41" s="158">
        <v>0</v>
      </c>
      <c r="AN41" s="128"/>
      <c r="AO41" s="128"/>
      <c r="AP41" s="575"/>
    </row>
    <row r="42" spans="1:45" ht="15.75" customHeight="1" thickBot="1" x14ac:dyDescent="0.25">
      <c r="A42" s="107" t="s">
        <v>455</v>
      </c>
      <c r="B42" s="614" t="s">
        <v>28</v>
      </c>
      <c r="C42" s="137" t="s">
        <v>383</v>
      </c>
      <c r="D42" s="237"/>
      <c r="E42" s="238" t="s">
        <v>31</v>
      </c>
      <c r="F42" s="236" t="s">
        <v>157</v>
      </c>
      <c r="G42" s="615"/>
      <c r="H42" s="237" t="s">
        <v>31</v>
      </c>
      <c r="I42" s="238" t="s">
        <v>31</v>
      </c>
      <c r="J42" s="236" t="s">
        <v>157</v>
      </c>
      <c r="K42" s="616"/>
      <c r="L42" s="237" t="s">
        <v>31</v>
      </c>
      <c r="M42" s="238" t="s">
        <v>31</v>
      </c>
      <c r="N42" s="235" t="s">
        <v>157</v>
      </c>
      <c r="O42" s="615"/>
      <c r="P42" s="237" t="s">
        <v>31</v>
      </c>
      <c r="Q42" s="238" t="s">
        <v>31</v>
      </c>
      <c r="R42" s="236" t="s">
        <v>157</v>
      </c>
      <c r="S42" s="616"/>
      <c r="T42" s="237" t="s">
        <v>31</v>
      </c>
      <c r="U42" s="238" t="s">
        <v>31</v>
      </c>
      <c r="V42" s="235" t="s">
        <v>157</v>
      </c>
      <c r="W42" s="250"/>
      <c r="X42" s="146"/>
      <c r="Y42" s="235"/>
      <c r="Z42" s="235"/>
      <c r="AA42" s="615"/>
      <c r="AB42" s="146"/>
      <c r="AC42" s="235"/>
      <c r="AD42" s="235"/>
      <c r="AE42" s="615"/>
      <c r="AF42" s="237" t="s">
        <v>31</v>
      </c>
      <c r="AG42" s="238" t="s">
        <v>31</v>
      </c>
      <c r="AH42" s="235" t="s">
        <v>157</v>
      </c>
      <c r="AI42" s="615" t="s">
        <v>381</v>
      </c>
      <c r="AJ42" s="237">
        <v>0</v>
      </c>
      <c r="AK42" s="238">
        <v>0</v>
      </c>
      <c r="AL42" s="238">
        <v>0</v>
      </c>
      <c r="AM42" s="617">
        <v>0</v>
      </c>
      <c r="AN42" s="128"/>
      <c r="AO42" s="128"/>
      <c r="AP42" s="575"/>
    </row>
    <row r="43" spans="1:45" s="192" customFormat="1" ht="15.75" customHeight="1" thickBot="1" x14ac:dyDescent="0.25">
      <c r="A43" s="141"/>
      <c r="B43" s="142"/>
      <c r="C43" s="143" t="s">
        <v>384</v>
      </c>
      <c r="D43" s="240">
        <f>SUM(D40:D42)</f>
        <v>0</v>
      </c>
      <c r="E43" s="241">
        <v>0</v>
      </c>
      <c r="F43" s="242">
        <v>0</v>
      </c>
      <c r="G43" s="243" t="str">
        <f>IF(SUM(G40:G42)=0,"",SUM(G40:G42))</f>
        <v/>
      </c>
      <c r="H43" s="244">
        <v>0</v>
      </c>
      <c r="I43" s="242">
        <v>0</v>
      </c>
      <c r="J43" s="242">
        <v>0</v>
      </c>
      <c r="K43" s="245"/>
      <c r="L43" s="249">
        <v>0</v>
      </c>
      <c r="M43" s="242">
        <v>0</v>
      </c>
      <c r="N43" s="242">
        <v>0</v>
      </c>
      <c r="O43" s="243"/>
      <c r="P43" s="244">
        <v>0</v>
      </c>
      <c r="Q43" s="242">
        <v>0</v>
      </c>
      <c r="R43" s="242">
        <v>0</v>
      </c>
      <c r="S43" s="245"/>
      <c r="T43" s="249">
        <v>0</v>
      </c>
      <c r="U43" s="242">
        <v>0</v>
      </c>
      <c r="V43" s="251">
        <v>0</v>
      </c>
      <c r="W43" s="252"/>
      <c r="X43" s="253"/>
      <c r="Y43" s="254"/>
      <c r="Z43" s="254"/>
      <c r="AA43" s="252"/>
      <c r="AB43" s="253"/>
      <c r="AC43" s="254"/>
      <c r="AD43" s="254"/>
      <c r="AE43" s="252"/>
      <c r="AF43" s="255">
        <v>0</v>
      </c>
      <c r="AG43" s="256">
        <v>0</v>
      </c>
      <c r="AH43" s="251">
        <v>0</v>
      </c>
      <c r="AI43" s="252"/>
      <c r="AJ43" s="257">
        <v>0</v>
      </c>
      <c r="AK43" s="258">
        <v>0</v>
      </c>
      <c r="AL43" s="258">
        <v>0</v>
      </c>
      <c r="AM43" s="259">
        <v>0</v>
      </c>
      <c r="AN43" s="74"/>
      <c r="AO43" s="74"/>
      <c r="AP43" s="262"/>
    </row>
    <row r="44" spans="1:45" s="207" customFormat="1" ht="21.95" customHeight="1" thickBot="1" x14ac:dyDescent="0.25">
      <c r="A44" s="194"/>
      <c r="B44" s="195"/>
      <c r="C44" s="196" t="s">
        <v>385</v>
      </c>
      <c r="D44" s="197">
        <f>SUM(D31,D43)</f>
        <v>57</v>
      </c>
      <c r="E44" s="198">
        <f>SUM(E31,E43)</f>
        <v>101</v>
      </c>
      <c r="F44" s="198">
        <f>SUM(F31,F43,F37)</f>
        <v>27</v>
      </c>
      <c r="G44" s="199" t="s">
        <v>157</v>
      </c>
      <c r="H44" s="197">
        <f t="shared" ref="H44:I44" si="14">SUM(H31,H43)</f>
        <v>52</v>
      </c>
      <c r="I44" s="198">
        <f t="shared" si="14"/>
        <v>64</v>
      </c>
      <c r="J44" s="198">
        <f>SUM(J31,J43,J37)</f>
        <v>30</v>
      </c>
      <c r="K44" s="199" t="s">
        <v>157</v>
      </c>
      <c r="L44" s="197">
        <f t="shared" ref="L44:M44" si="15">SUM(L31,L43)</f>
        <v>68</v>
      </c>
      <c r="M44" s="198">
        <f t="shared" si="15"/>
        <v>52</v>
      </c>
      <c r="N44" s="198">
        <f>SUM(N31,N43,N37)</f>
        <v>29</v>
      </c>
      <c r="O44" s="199" t="s">
        <v>157</v>
      </c>
      <c r="P44" s="197">
        <f t="shared" ref="P44:Q44" si="16">SUM(P31,P43)</f>
        <v>68</v>
      </c>
      <c r="Q44" s="198">
        <f t="shared" si="16"/>
        <v>60</v>
      </c>
      <c r="R44" s="198">
        <f>SUM(R31,R43,R37)</f>
        <v>32</v>
      </c>
      <c r="S44" s="199" t="s">
        <v>157</v>
      </c>
      <c r="T44" s="197">
        <f t="shared" ref="T44:U44" si="17">SUM(T31,T43)</f>
        <v>76</v>
      </c>
      <c r="U44" s="198">
        <f t="shared" si="17"/>
        <v>80</v>
      </c>
      <c r="V44" s="198">
        <f>SUM(V31,V43,V37)</f>
        <v>33</v>
      </c>
      <c r="W44" s="199" t="s">
        <v>157</v>
      </c>
      <c r="X44" s="200">
        <f t="shared" ref="X44:Y44" si="18">SUM(X31,X43)</f>
        <v>48</v>
      </c>
      <c r="Y44" s="201">
        <f t="shared" si="18"/>
        <v>76</v>
      </c>
      <c r="Z44" s="201">
        <f>SUM(Z31,Z43,Z37)</f>
        <v>33</v>
      </c>
      <c r="AA44" s="199" t="s">
        <v>157</v>
      </c>
      <c r="AB44" s="200">
        <f t="shared" ref="AB44:AC44" si="19">SUM(AB31,AB43)</f>
        <v>0</v>
      </c>
      <c r="AC44" s="201">
        <f t="shared" si="19"/>
        <v>24</v>
      </c>
      <c r="AD44" s="198">
        <f>SUM(AD31,AD37)</f>
        <v>28</v>
      </c>
      <c r="AE44" s="199" t="s">
        <v>157</v>
      </c>
      <c r="AF44" s="202">
        <f t="shared" ref="AF44:AG44" si="20">SUM(AF31,AF43)</f>
        <v>32</v>
      </c>
      <c r="AG44" s="203">
        <f t="shared" si="20"/>
        <v>84</v>
      </c>
      <c r="AH44" s="203">
        <f>SUM(AH31,AH43,AH37)</f>
        <v>28</v>
      </c>
      <c r="AI44" s="204" t="s">
        <v>157</v>
      </c>
      <c r="AJ44" s="205">
        <f>AJ31</f>
        <v>401</v>
      </c>
      <c r="AK44" s="205">
        <f>AK31</f>
        <v>541</v>
      </c>
      <c r="AL44" s="205">
        <f>SUM(F44,J44,N44,R44,V44,Z44,AD44,AH44)</f>
        <v>240</v>
      </c>
      <c r="AM44" s="206">
        <f>SUM(AM37,AM31)</f>
        <v>1742</v>
      </c>
      <c r="AN44" s="193"/>
      <c r="AO44" s="193"/>
    </row>
    <row r="45" spans="1:45" ht="15.75" customHeight="1" thickTop="1" thickBot="1" x14ac:dyDescent="0.25">
      <c r="A45" s="833"/>
      <c r="B45" s="834"/>
      <c r="C45" s="834"/>
      <c r="D45" s="835"/>
      <c r="E45" s="835"/>
      <c r="F45" s="835"/>
      <c r="G45" s="835"/>
      <c r="H45" s="835"/>
      <c r="I45" s="835"/>
      <c r="J45" s="835"/>
      <c r="K45" s="835"/>
      <c r="L45" s="835"/>
      <c r="M45" s="835"/>
      <c r="N45" s="835"/>
      <c r="O45" s="835"/>
      <c r="P45" s="835"/>
      <c r="Q45" s="835"/>
      <c r="R45" s="835"/>
      <c r="S45" s="835"/>
      <c r="T45" s="835"/>
      <c r="U45" s="836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78"/>
    </row>
    <row r="46" spans="1:45" ht="15.75" customHeight="1" thickBot="1" x14ac:dyDescent="0.25">
      <c r="A46" s="859" t="s">
        <v>170</v>
      </c>
      <c r="B46" s="860"/>
      <c r="C46" s="860"/>
      <c r="D46" s="860"/>
      <c r="E46" s="860"/>
      <c r="F46" s="860"/>
      <c r="G46" s="860"/>
      <c r="H46" s="860"/>
      <c r="I46" s="860"/>
      <c r="J46" s="860"/>
      <c r="K46" s="860"/>
      <c r="L46" s="860"/>
      <c r="M46" s="860"/>
      <c r="N46" s="860"/>
      <c r="O46" s="860"/>
      <c r="P46" s="860"/>
      <c r="Q46" s="860"/>
      <c r="R46" s="860"/>
      <c r="S46" s="860"/>
      <c r="T46" s="860"/>
      <c r="U46" s="860"/>
      <c r="V46" s="860"/>
      <c r="W46" s="860"/>
      <c r="X46" s="860"/>
      <c r="Y46" s="860"/>
      <c r="Z46" s="860"/>
      <c r="AA46" s="860"/>
      <c r="AB46" s="860"/>
      <c r="AC46" s="860"/>
      <c r="AD46" s="860"/>
      <c r="AE46" s="860"/>
      <c r="AF46" s="860"/>
      <c r="AG46" s="860"/>
      <c r="AH46" s="860"/>
      <c r="AI46" s="860"/>
      <c r="AJ46" s="564"/>
      <c r="AK46" s="564"/>
      <c r="AL46" s="564"/>
      <c r="AM46" s="376"/>
      <c r="AP46" s="575"/>
    </row>
    <row r="47" spans="1:45" ht="15.75" customHeight="1" x14ac:dyDescent="0.25">
      <c r="A47" s="150"/>
      <c r="B47" s="151"/>
      <c r="C47" s="152" t="s">
        <v>171</v>
      </c>
      <c r="D47" s="854"/>
      <c r="E47" s="855"/>
      <c r="F47" s="855"/>
      <c r="G47" s="381" t="str">
        <f>IF(COUNTIF(G$12:G$44,"A")+COUNTIF(SZAK!G$10:G$78,"A")=0,"0",COUNTIF(G$12:G$44,"A")+COUNTIF(SZAK!G$10:G$78,"A"))</f>
        <v>0</v>
      </c>
      <c r="H47" s="854" t="str">
        <f>IF(COUNTIF(I12:I37,"A")=0,"",COUNTIF(I12:I37,"A"))</f>
        <v/>
      </c>
      <c r="I47" s="855"/>
      <c r="J47" s="855"/>
      <c r="K47" s="381" t="str">
        <f>IF(COUNTIF(K$12:K$44,"A")+COUNTIF(SZAK!K$10:K$78,"A")=0,"0",COUNTIF(K$12:K$44,"A")+COUNTIF(SZAK!K$10:K$78,"A"))</f>
        <v>0</v>
      </c>
      <c r="L47" s="854"/>
      <c r="M47" s="855"/>
      <c r="N47" s="855"/>
      <c r="O47" s="381" t="str">
        <f>IF(COUNTIF(O$12:O$44,"A")+COUNTIF(SZAK!O$10:O$78,"A")=0,"0",COUNTIF(O$12:O$44,"A")+COUNTIF(SZAK!O$10:O$78,"A"))</f>
        <v>0</v>
      </c>
      <c r="P47" s="854"/>
      <c r="Q47" s="855"/>
      <c r="R47" s="855"/>
      <c r="S47" s="381" t="str">
        <f>IF(COUNTIF(S$12:S$44,"A")+COUNTIF(SZAK!S$10:S$78,"A")=0,"0",COUNTIF(S$12:S$44,"A")+COUNTIF(SZAK!S$10:S$78,"A"))</f>
        <v>0</v>
      </c>
      <c r="T47" s="854" t="str">
        <f>IF(COUNTIF(U12:U37,"A")=0,"",COUNTIF(U12:U37,"A"))</f>
        <v/>
      </c>
      <c r="U47" s="855"/>
      <c r="V47" s="855"/>
      <c r="W47" s="381" t="str">
        <f>IF(COUNTIF(W$12:W$44,"A")+COUNTIF(SZAK!W$10:W$78,"A")=0,"0",COUNTIF(W$12:W$44,"A")+COUNTIF(SZAK!W$10:W$78,"A"))</f>
        <v>0</v>
      </c>
      <c r="X47" s="854" t="str">
        <f>IF(COUNTIF(Y12:Y37,"A")=0,"",COUNTIF(Y12:Y37,"A"))</f>
        <v/>
      </c>
      <c r="Y47" s="855"/>
      <c r="Z47" s="855"/>
      <c r="AA47" s="381" t="str">
        <f>IF(COUNTIF(AA$12:AA$44,"A")+COUNTIF(SZAK!AA$10:AA$78,"A")=0,"0",COUNTIF(AA$12:AA$44,"A")+COUNTIF(SZAK!AA$10:AA$78,"A"))</f>
        <v>0</v>
      </c>
      <c r="AB47" s="854" t="str">
        <f>IF(COUNTIF(AC12:AC37,"A")=0,"",COUNTIF(AC12:AC37,"A"))</f>
        <v/>
      </c>
      <c r="AC47" s="855"/>
      <c r="AD47" s="855"/>
      <c r="AE47" s="381" t="str">
        <f>IF(COUNTIF(AE$12:AE$44,"A")+COUNTIF(SZAK!AE$10:AE$78,"A")=0,"0",COUNTIF(AE$12:AE$44,"A")+COUNTIF(SZAK!AE$10:AE$78,"A"))</f>
        <v>0</v>
      </c>
      <c r="AF47" s="153"/>
      <c r="AG47" s="154"/>
      <c r="AH47" s="155"/>
      <c r="AI47" s="381" t="str">
        <f>IF(COUNTIF(AI$12:AI$44,"A")+COUNTIF(SZAK!AI$10:AI$78,"A")=0,"0",COUNTIF(AI$12:AI$44,"A")+COUNTIF(SZAK!AI$10:AI$78,"A"))</f>
        <v>0</v>
      </c>
      <c r="AJ47" s="854"/>
      <c r="AK47" s="855"/>
      <c r="AL47" s="855"/>
      <c r="AM47" s="392" t="str">
        <f t="shared" ref="AM47:AM55" si="21">IF(SUM(G47:AL47)=0,"0",SUM(G47:AL47))</f>
        <v>0</v>
      </c>
      <c r="AP47" s="575"/>
    </row>
    <row r="48" spans="1:45" ht="15.75" customHeight="1" x14ac:dyDescent="0.25">
      <c r="A48" s="157"/>
      <c r="B48" s="618"/>
      <c r="C48" s="619" t="s">
        <v>172</v>
      </c>
      <c r="D48" s="839"/>
      <c r="E48" s="840"/>
      <c r="F48" s="840"/>
      <c r="G48" s="603" t="str">
        <f>IF(COUNTIF(G$12:G$44,"B")+COUNTIF(SZAK!G$10:G$78,"B")=0,"0",COUNTIF(G$12:G$44,"B")+COUNTIF(SZAK!G$10:G$78,"B"))</f>
        <v>0</v>
      </c>
      <c r="H48" s="839" t="str">
        <f>IF(COUNTIF(I12:I37,"B")=0,"",COUNTIF(I12:I37,"B"))</f>
        <v/>
      </c>
      <c r="I48" s="840"/>
      <c r="J48" s="840"/>
      <c r="K48" s="603" t="str">
        <f>IF(COUNTIF(K$12:K$44,"B")+COUNTIF(SZAK!K$10:K$78,"B")=0,"0",COUNTIF(K$12:K$44,"B")+COUNTIF(SZAK!K$10:K$78,"B"))</f>
        <v>0</v>
      </c>
      <c r="L48" s="839"/>
      <c r="M48" s="840"/>
      <c r="N48" s="840"/>
      <c r="O48" s="603" t="str">
        <f>IF(COUNTIF(O$12:O$44,"B")+COUNTIF(SZAK!O$10:O$78,"B")=0,"0",COUNTIF(O$12:O$44,"B")+COUNTIF(SZAK!O$10:O$78,"B"))</f>
        <v>0</v>
      </c>
      <c r="P48" s="839"/>
      <c r="Q48" s="840"/>
      <c r="R48" s="840"/>
      <c r="S48" s="603" t="str">
        <f>IF(COUNTIF(S$12:S$44,"B")+COUNTIF(SZAK!S$10:S$78,"B")=0,"0",COUNTIF(S$12:S$44,"B")+COUNTIF(SZAK!S$10:S$78,"B"))</f>
        <v>0</v>
      </c>
      <c r="T48" s="839" t="str">
        <f>IF(COUNTIF(U12:U37,"B")=0,"",COUNTIF(U12:U37,"B"))</f>
        <v/>
      </c>
      <c r="U48" s="840"/>
      <c r="V48" s="840"/>
      <c r="W48" s="603" t="str">
        <f>IF(COUNTIF(W$12:W$44,"B")+COUNTIF(SZAK!W$10:W$78,"B")=0,"0",COUNTIF(W$12:W$44,"B")+COUNTIF(SZAK!W$10:W$78,"B"))</f>
        <v>0</v>
      </c>
      <c r="X48" s="839" t="str">
        <f>IF(COUNTIF(Y12:Y37,"B")=0,"",COUNTIF(Y12:Y37,"B"))</f>
        <v/>
      </c>
      <c r="Y48" s="840"/>
      <c r="Z48" s="840"/>
      <c r="AA48" s="603" t="str">
        <f>IF(COUNTIF(AA$12:AA$44,"B")+COUNTIF(SZAK!AA$10:AA$78,"B")=0,"0",COUNTIF(AA$12:AA$44,"B")+COUNTIF(SZAK!AA$10:AA$78,"B"))</f>
        <v>0</v>
      </c>
      <c r="AB48" s="839" t="str">
        <f>IF(COUNTIF(AC12:AC37,"B")=0,"",COUNTIF(AC12:AC37,"B"))</f>
        <v/>
      </c>
      <c r="AC48" s="840"/>
      <c r="AD48" s="840"/>
      <c r="AE48" s="603" t="str">
        <f>IF(COUNTIF(AE$12:AE$44,"B")+COUNTIF(SZAK!AE$10:AE$78,"B")=0,"0",COUNTIF(AE$12:AE$44,"B")+COUNTIF(SZAK!AE$10:AE$78,"B"))</f>
        <v>0</v>
      </c>
      <c r="AF48" s="159"/>
      <c r="AG48" s="620"/>
      <c r="AH48" s="482"/>
      <c r="AI48" s="603" t="str">
        <f>IF(COUNTIF(AI$12:AI$44,"B")+COUNTIF(SZAK!AI$10:AI$78,"B")=0,"0",COUNTIF(AI$12:AI$44,"B")+COUNTIF(SZAK!AI$10:AI$78,"B"))</f>
        <v>0</v>
      </c>
      <c r="AJ48" s="839"/>
      <c r="AK48" s="840"/>
      <c r="AL48" s="840"/>
      <c r="AM48" s="177" t="str">
        <f t="shared" si="21"/>
        <v>0</v>
      </c>
      <c r="AP48" s="575"/>
    </row>
    <row r="49" spans="1:39" ht="15.75" customHeight="1" x14ac:dyDescent="0.25">
      <c r="A49" s="157"/>
      <c r="B49" s="618"/>
      <c r="C49" s="619" t="s">
        <v>173</v>
      </c>
      <c r="D49" s="839"/>
      <c r="E49" s="840"/>
      <c r="F49" s="840"/>
      <c r="G49" s="603">
        <f>IF(COUNTIF(G$12:G$44,"ÉÉ")+COUNTIF(G$12:G$44,"ÉÉ(Z)")+COUNTIF(SZAK!G$10:G$78,"ÉÉ")+COUNTIF(SZAK!G$10:G$78,"ÉÉ(Z)")=0,"0",COUNTIF(G$12:G$44,"ÉÉ")+COUNTIF(G$12:G$44,"ÉÉ(Z)")+COUNTIF(SZAK!G$10:G$78,"ÉÉ")+COUNTIF(SZAK!G$10:G$78,"ÉÉ(Z)"))</f>
        <v>4</v>
      </c>
      <c r="H49" s="839" t="str">
        <f>IF(COUNTIF(I12:I37,"ÉÉ")=0,"",COUNTIF(I12:I37,"ÉÉ"))</f>
        <v/>
      </c>
      <c r="I49" s="840"/>
      <c r="J49" s="840"/>
      <c r="K49" s="603">
        <f>IF(COUNTIF(K$12:K$44,"ÉÉ")+COUNTIF(K$12:K$44,"ÉÉ(Z)")+COUNTIF(SZAK!K$10:K$78,"ÉÉ")+COUNTIF(SZAK!K$10:K$78,"ÉÉ(Z)")=0,"0",COUNTIF(K$12:K$44,"ÉÉ")+COUNTIF(K$12:K$44,"ÉÉ(Z)")+COUNTIF(SZAK!K$10:K$78,"ÉÉ")+COUNTIF(SZAK!K$10:K$78,"ÉÉ(Z)"))</f>
        <v>5</v>
      </c>
      <c r="L49" s="839"/>
      <c r="M49" s="840"/>
      <c r="N49" s="840"/>
      <c r="O49" s="603">
        <f>IF(COUNTIF(O$12:O$44,"ÉÉ")+COUNTIF(O$12:O$44,"ÉÉ(Z)")+COUNTIF(SZAK!O$10:O$78,"ÉÉ")+COUNTIF(SZAK!O$10:O$78,"ÉÉ(Z)")=0,"0",COUNTIF(O$12:O$44,"ÉÉ")+COUNTIF(O$12:O$44,"ÉÉ(Z)")+COUNTIF(SZAK!O$10:O$78,"ÉÉ")+COUNTIF(SZAK!O$10:O$78,"ÉÉ(Z)"))</f>
        <v>6</v>
      </c>
      <c r="P49" s="839"/>
      <c r="Q49" s="840"/>
      <c r="R49" s="840"/>
      <c r="S49" s="603">
        <f>IF(COUNTIF(S$12:S$44,"ÉÉ")+COUNTIF(S$12:S$44,"ÉÉ(Z)")+COUNTIF(SZAK!S$10:S$78,"ÉÉ")+COUNTIF(SZAK!S$10:S$78,"ÉÉ(Z)")=0,"0",COUNTIF(S$12:S$44,"ÉÉ")+COUNTIF(S$12:S$44,"ÉÉ(Z)")+COUNTIF(SZAK!S$10:S$78,"ÉÉ")+COUNTIF(SZAK!S$10:S$78,"ÉÉ(Z)"))</f>
        <v>4</v>
      </c>
      <c r="T49" s="839" t="str">
        <f>IF(COUNTIF(U12:U37,"ÉÉ")=0,"",COUNTIF(U12:U37,"ÉÉ"))</f>
        <v/>
      </c>
      <c r="U49" s="840"/>
      <c r="V49" s="840"/>
      <c r="W49" s="603">
        <f>IF(COUNTIF(W$12:W$44,"ÉÉ")+COUNTIF(W$12:W$44,"ÉÉ(Z)")+COUNTIF(SZAK!W$10:W$78,"ÉÉ")+COUNTIF(SZAK!W$10:W$78,"ÉÉ(Z)")=0,"0",COUNTIF(W$12:W$44,"ÉÉ")+COUNTIF(W$12:W$44,"ÉÉ(Z)")+COUNTIF(SZAK!W$10:W$78,"ÉÉ")+COUNTIF(SZAK!W$10:W$78,"ÉÉ(Z)"))</f>
        <v>5</v>
      </c>
      <c r="X49" s="839" t="str">
        <f>IF(COUNTIF(Y12:Y37,"ÉÉ")=0,"",COUNTIF(Y12:Y37,"ÉÉ"))</f>
        <v/>
      </c>
      <c r="Y49" s="840"/>
      <c r="Z49" s="840"/>
      <c r="AA49" s="603">
        <f>IF(COUNTIF(AA$12:AA$44,"ÉÉ")+COUNTIF(AA$12:AA$44,"ÉÉ(Z)")+COUNTIF(SZAK!AA$10:AA$78,"ÉÉ")+COUNTIF(SZAK!AA$10:AA$78,"ÉÉ(Z)")=0,"0",COUNTIF(AA$12:AA$44,"ÉÉ")+COUNTIF(AA$12:AA$44,"ÉÉ(Z)")+COUNTIF(SZAK!AA$10:AA$78,"ÉÉ")+COUNTIF(SZAK!AA$10:AA$78,"ÉÉ(Z)"))</f>
        <v>3</v>
      </c>
      <c r="AB49" s="839" t="str">
        <f>IF(COUNTIF(AC12:AC37,"ÉÉ")=0,"",COUNTIF(AC12:AC37,"ÉÉ"))</f>
        <v/>
      </c>
      <c r="AC49" s="840"/>
      <c r="AD49" s="840"/>
      <c r="AE49" s="603" t="str">
        <f>IF(COUNTIF(AE$12:AE$44,"ÉÉ")+COUNTIF(AE$12:AE$44,"ÉÉ(Z)")+COUNTIF(SZAK!AE$10:AE$78,"ÉÉ")+COUNTIF(SZAK!AE$10:AE$78,"ÉÉ(Z)")=0,"0",COUNTIF(AE$12:AE$44,"ÉÉ")+COUNTIF(AE$12:AE$44,"ÉÉ(Z)")+COUNTIF(SZAK!AE$10:AE$78,"ÉÉ")+COUNTIF(SZAK!AE$10:AE$78,"ÉÉ(Z)"))</f>
        <v>0</v>
      </c>
      <c r="AF49" s="159"/>
      <c r="AG49" s="620"/>
      <c r="AH49" s="482"/>
      <c r="AI49" s="603">
        <f>IF(COUNTIF(AI$12:AI$44,"ÉÉ")+COUNTIF(AI$12:AI$44,"ÉÉ(Z)")+COUNTIF(SZAK!AI$10:AI$78,"ÉÉ")+COUNTIF(SZAK!AI$10:AI$78,"ÉÉ(Z)")=0,"0",COUNTIF(AI$12:AI$44,"ÉÉ")+COUNTIF(AI$12:AI$44,"ÉÉ(Z)")+COUNTIF(SZAK!AI$10:AI$78,"ÉÉ")+COUNTIF(SZAK!AI$10:AI$78,"ÉÉ(Z)"))</f>
        <v>2</v>
      </c>
      <c r="AJ49" s="839"/>
      <c r="AK49" s="840"/>
      <c r="AL49" s="840"/>
      <c r="AM49" s="177">
        <f t="shared" si="21"/>
        <v>29</v>
      </c>
    </row>
    <row r="50" spans="1:39" ht="15.75" customHeight="1" x14ac:dyDescent="0.25">
      <c r="A50" s="157"/>
      <c r="B50" s="618"/>
      <c r="C50" s="619" t="s">
        <v>174</v>
      </c>
      <c r="D50" s="839"/>
      <c r="E50" s="840"/>
      <c r="F50" s="840"/>
      <c r="G50" s="603">
        <f>IF(COUNTIF(G$12:G$44,"GYJ")+COUNTIF(G$12:G$44,"GYJ(Z)")+COUNTIF(SZAK!G$10:G$78,"GYJ")+COUNTIF(SZAK!G$10:G$78,"GYJ(Z)")=0,"0",COUNTIF(G$12:G$44,"GYJ")+COUNTIF(G$12:G$44,"GYJ(Z)")+COUNTIF(SZAK!G$10:G$78,"GYJ")+COUNTIF(SZAK!G$10:G$78,"GYJ(Z)"))</f>
        <v>2</v>
      </c>
      <c r="H50" s="839" t="str">
        <f>IF(COUNTIF(I12:I37,"GYJ")=0,"",COUNTIF(I12:I37,"GYJ"))</f>
        <v/>
      </c>
      <c r="I50" s="840"/>
      <c r="J50" s="840"/>
      <c r="K50" s="603">
        <f>IF(COUNTIF(K$12:K$44,"GYJ")+COUNTIF(K$12:K$44,"GYJ(Z)")+COUNTIF(SZAK!K$10:K$78,"GYJ")+COUNTIF(SZAK!K$10:K$78,"GYJ(Z)")=0,"0",COUNTIF(K$12:K$44,"GYJ")+COUNTIF(K$12:K$44,"GYJ(Z)")+COUNTIF(SZAK!K$10:K$78,"GYJ")+COUNTIF(SZAK!K$10:K$78,"GYJ(Z)"))</f>
        <v>3</v>
      </c>
      <c r="L50" s="839"/>
      <c r="M50" s="840"/>
      <c r="N50" s="840"/>
      <c r="O50" s="603">
        <f>IF(COUNTIF(O$12:O$44,"GYJ")+COUNTIF(O$12:O$44,"GYJ(Z)")+COUNTIF(SZAK!O$10:O$78,"GYJ")+COUNTIF(SZAK!O$10:O$78,"GYJ(Z)")=0,"0",COUNTIF(O$12:O$44,"GYJ")+COUNTIF(O$12:O$44,"GYJ(Z)")+COUNTIF(SZAK!O$10:O$78,"GYJ")+COUNTIF(SZAK!O$10:O$78,"GYJ(Z)"))</f>
        <v>2</v>
      </c>
      <c r="P50" s="839"/>
      <c r="Q50" s="840"/>
      <c r="R50" s="840"/>
      <c r="S50" s="603">
        <f>IF(COUNTIF(S$12:S$44,"GYJ")+COUNTIF(S$12:S$44,"GYJ(Z)")+COUNTIF(SZAK!S$10:S$78,"GYJ")+COUNTIF(SZAK!S$10:S$78,"GYJ(Z)")=0,"0",COUNTIF(S$12:S$44,"GYJ")+COUNTIF(S$12:S$44,"GYJ(Z)")+COUNTIF(SZAK!S$10:S$78,"GYJ")+COUNTIF(SZAK!S$10:S$78,"GYJ(Z)"))</f>
        <v>4</v>
      </c>
      <c r="T50" s="839" t="str">
        <f>IF(COUNTIF(U12:U37,"GYJ")=0,"",COUNTIF(U12:U37,"GYJ"))</f>
        <v/>
      </c>
      <c r="U50" s="840"/>
      <c r="V50" s="840"/>
      <c r="W50" s="603">
        <f>IF(COUNTIF(W$12:W$44,"GYJ")+COUNTIF(W$12:W$44,"GYJ(Z)")+COUNTIF(SZAK!W$10:W$78,"GYJ")+COUNTIF(SZAK!W$10:W$78,"GYJ(Z)")=0,"0",COUNTIF(W$12:W$44,"GYJ")+COUNTIF(W$12:W$44,"GYJ(Z)")+COUNTIF(SZAK!W$10:W$78,"GYJ")+COUNTIF(SZAK!W$10:W$78,"GYJ(Z)"))</f>
        <v>4</v>
      </c>
      <c r="X50" s="839" t="str">
        <f>IF(COUNTIF(Y12:Y37,"GYJ")=0,"",COUNTIF(Y12:Y37,"GYJ"))</f>
        <v/>
      </c>
      <c r="Y50" s="840"/>
      <c r="Z50" s="840"/>
      <c r="AA50" s="603">
        <f>IF(COUNTIF(AA$12:AA$44,"GYJ")+COUNTIF(AA$12:AA$44,"GYJ(Z)")+COUNTIF(SZAK!AA$10:AA$78,"GYJ")+COUNTIF(SZAK!AA$10:AA$78,"GYJ(Z)")=0,"0",COUNTIF(AA$12:AA$44,"GYJ")+COUNTIF(AA$12:AA$44,"GYJ(Z)")+COUNTIF(SZAK!AA$10:AA$78,"GYJ")+COUNTIF(SZAK!AA$10:AA$78,"GYJ(Z)"))</f>
        <v>6</v>
      </c>
      <c r="AB50" s="839" t="str">
        <f>IF(COUNTIF(AC12:AC37,"GYJ")=0,"",COUNTIF(AC12:AC37,"GYJ"))</f>
        <v/>
      </c>
      <c r="AC50" s="840"/>
      <c r="AD50" s="840"/>
      <c r="AE50" s="603">
        <f>IF(COUNTIF(AE$12:AE$44,"GYJ")+COUNTIF(AE$12:AE$44,"GYJ(Z)")+COUNTIF(SZAK!AE$10:AE$78,"GYJ")+COUNTIF(SZAK!AE$10:AE$78,"GYJ(Z)")=0,"0",COUNTIF(AE$12:AE$44,"GYJ")+COUNTIF(AE$12:AE$44,"GYJ(Z)")+COUNTIF(SZAK!AE$10:AE$78,"GYJ")+COUNTIF(SZAK!AE$10:AE$78,"GYJ(Z)"))</f>
        <v>6</v>
      </c>
      <c r="AF50" s="159"/>
      <c r="AG50" s="620"/>
      <c r="AH50" s="482"/>
      <c r="AI50" s="603">
        <f>IF(COUNTIF(AI$12:AI$44,"GYJ")+COUNTIF(AI$12:AI$44,"GYJ(Z)")+COUNTIF(SZAK!AI$10:AI$78,"GYJ")+COUNTIF(SZAK!AI$10:AI$78,"GYJ(Z)")=0,"0",COUNTIF(AI$12:AI$44,"GYJ")+COUNTIF(AI$12:AI$44,"GYJ(Z)")+COUNTIF(SZAK!AI$10:AI$78,"GYJ")+COUNTIF(SZAK!AI$10:AI$78,"GYJ(Z)"))</f>
        <v>7</v>
      </c>
      <c r="AJ50" s="839"/>
      <c r="AK50" s="840"/>
      <c r="AL50" s="840"/>
      <c r="AM50" s="177">
        <f t="shared" si="21"/>
        <v>34</v>
      </c>
    </row>
    <row r="51" spans="1:39" ht="15.75" customHeight="1" x14ac:dyDescent="0.25">
      <c r="A51" s="157"/>
      <c r="B51" s="618"/>
      <c r="C51" s="621" t="s">
        <v>175</v>
      </c>
      <c r="D51" s="839"/>
      <c r="E51" s="840"/>
      <c r="F51" s="840"/>
      <c r="G51" s="603">
        <f>IF(COUNTIF(G$12:G$44,"K")+COUNTIF(G$12:G$44,"K(Z)")+COUNTIF(SZAK!G$10:G$78,"K")+COUNTIF(SZAK!G$10:G$78,"K(Z)")=0,"0",COUNTIF(G$12:G$44,"K")+COUNTIF(G$12:G$44,"K(Z)")+COUNTIF(SZAK!G$10:G$78,"K")+COUNTIF(SZAK!G$10:G$78,"K(Z)"))</f>
        <v>1</v>
      </c>
      <c r="H51" s="839" t="str">
        <f>IF(COUNTIF(I12:I37,"K")=0,"",COUNTIF(I12:I37,"K"))</f>
        <v/>
      </c>
      <c r="I51" s="840"/>
      <c r="J51" s="840"/>
      <c r="K51" s="603">
        <f>IF(COUNTIF(K$12:K$44,"K")+COUNTIF(K$12:K$44,"K(Z)")+COUNTIF(SZAK!K$10:K$78,"K")+COUNTIF(SZAK!K$10:K$78,"K(Z)")=0,"0",COUNTIF(K$12:K$44,"K")+COUNTIF(K$12:K$44,"K(Z)")+COUNTIF(SZAK!K$10:K$78,"K")+COUNTIF(SZAK!K$10:K$78,"K(Z)"))</f>
        <v>3</v>
      </c>
      <c r="L51" s="839"/>
      <c r="M51" s="840"/>
      <c r="N51" s="840"/>
      <c r="O51" s="603">
        <f>IF(COUNTIF(O$12:O$44,"K")+COUNTIF(O$12:O$44,"K(Z)")+COUNTIF(SZAK!O$10:O$78,"K")+COUNTIF(SZAK!O$10:O$78,"K(Z)")=0,"0",COUNTIF(O$12:O$44,"K")+COUNTIF(O$12:O$44,"K(Z)")+COUNTIF(SZAK!O$10:O$78,"K")+COUNTIF(SZAK!O$10:O$78,"K(Z)"))</f>
        <v>1</v>
      </c>
      <c r="P51" s="839"/>
      <c r="Q51" s="840"/>
      <c r="R51" s="840"/>
      <c r="S51" s="603">
        <f>IF(COUNTIF(S$12:S$44,"K")+COUNTIF(S$12:S$44,"K(Z)")+COUNTIF(SZAK!S$10:S$78,"K")+COUNTIF(SZAK!S$10:S$78,"K(Z)")=0,"0",COUNTIF(S$12:S$44,"K")+COUNTIF(S$12:S$44,"K(Z)")+COUNTIF(SZAK!S$10:S$78,"K")+COUNTIF(SZAK!S$10:S$78,"K(Z)"))</f>
        <v>3</v>
      </c>
      <c r="T51" s="839" t="str">
        <f>IF(COUNTIF(U12:U37,"K")=0,"",COUNTIF(U12:U37,"K"))</f>
        <v/>
      </c>
      <c r="U51" s="840"/>
      <c r="V51" s="840"/>
      <c r="W51" s="603">
        <f>IF(COUNTIF(W$12:W$44,"K")+COUNTIF(W$12:W$44,"K(Z)")+COUNTIF(SZAK!W$10:W$78,"K")+COUNTIF(SZAK!W$10:W$78,"K(Z)")=0,"0",COUNTIF(W$12:W$44,"K")+COUNTIF(W$12:W$44,"K(Z)")+COUNTIF(SZAK!W$10:W$78,"K")+COUNTIF(SZAK!W$10:W$78,"K(Z)"))</f>
        <v>3</v>
      </c>
      <c r="X51" s="839" t="str">
        <f>IF(COUNTIF(Y12:Y37,"K")=0,"",COUNTIF(Y12:Y37,"K"))</f>
        <v/>
      </c>
      <c r="Y51" s="840"/>
      <c r="Z51" s="840"/>
      <c r="AA51" s="603">
        <f>IF(COUNTIF(AA$12:AA$44,"K")+COUNTIF(AA$12:AA$44,"K(Z)")+COUNTIF(SZAK!AA$10:AA$78,"K")+COUNTIF(SZAK!AA$10:AA$78,"K(Z)")=0,"0",COUNTIF(AA$12:AA$44,"K")+COUNTIF(AA$12:AA$44,"K(Z)")+COUNTIF(SZAK!AA$10:AA$78,"K")+COUNTIF(SZAK!AA$10:AA$78,"K(Z)"))</f>
        <v>2</v>
      </c>
      <c r="AB51" s="839" t="str">
        <f>IF(COUNTIF(AC12:AC37,"K")=0,"",COUNTIF(AC12:AC37,"K"))</f>
        <v/>
      </c>
      <c r="AC51" s="840"/>
      <c r="AD51" s="840"/>
      <c r="AE51" s="603" t="str">
        <f>IF(COUNTIF(AE$12:AE$44,"K")+COUNTIF(AE$12:AE$44,"K(Z)")+COUNTIF(SZAK!AE$10:AE$78,"K")+COUNTIF(SZAK!AE$10:AE$78,"K(Z)")=0,"0",COUNTIF(AE$12:AE$44,"K")+COUNTIF(AE$12:AE$44,"K(Z)")+COUNTIF(SZAK!AE$10:AE$78,"K")+COUNTIF(SZAK!AE$10:AE$78,"K(Z)"))</f>
        <v>0</v>
      </c>
      <c r="AF51" s="159"/>
      <c r="AG51" s="620"/>
      <c r="AH51" s="482"/>
      <c r="AI51" s="603">
        <f>IF(COUNTIF(AI$12:AI$44,"K")+COUNTIF(AI$12:AI$44,"K(Z)")+COUNTIF(SZAK!AI$10:AI$78,"K")+COUNTIF(SZAK!AI$10:AI$78,"K(Z)")=0,"0",COUNTIF(AI$12:AI$44,"K")+COUNTIF(AI$12:AI$44,"K(Z)")+COUNTIF(SZAK!AI$10:AI$78,"K")+COUNTIF(SZAK!AI$10:AI$78,"K(Z)"))</f>
        <v>1</v>
      </c>
      <c r="AJ51" s="839"/>
      <c r="AK51" s="840"/>
      <c r="AL51" s="840"/>
      <c r="AM51" s="177">
        <f t="shared" si="21"/>
        <v>14</v>
      </c>
    </row>
    <row r="52" spans="1:39" ht="15.75" customHeight="1" x14ac:dyDescent="0.25">
      <c r="A52" s="157"/>
      <c r="B52" s="618"/>
      <c r="C52" s="619" t="s">
        <v>176</v>
      </c>
      <c r="D52" s="839"/>
      <c r="E52" s="840"/>
      <c r="F52" s="840"/>
      <c r="G52" s="603" t="str">
        <f>IF(COUNTIF(G$12:G$44,"AV")+COUNTIF(SZAK!G$10:G$78,"AV")=0,"0",COUNTIF(G$12:G$44,"AV")+COUNTIF(SZAK!G$10:G$78,"AV"))</f>
        <v>0</v>
      </c>
      <c r="H52" s="839" t="str">
        <f>IF(COUNTIF(I12:I37,"AV")=0,"",COUNTIF(I12:I37,"AV"))</f>
        <v/>
      </c>
      <c r="I52" s="840"/>
      <c r="J52" s="840"/>
      <c r="K52" s="603" t="str">
        <f>IF(COUNTIF(K$12:K$44,"AV")+COUNTIF(SZAK!K$10:K$78,"AV")=0,"0",COUNTIF(K$12:K$44,"AV")+COUNTIF(SZAK!K$10:K$78,"AV"))</f>
        <v>0</v>
      </c>
      <c r="L52" s="839"/>
      <c r="M52" s="840"/>
      <c r="N52" s="840"/>
      <c r="O52" s="603" t="str">
        <f>IF(COUNTIF(O$12:O$44,"AV")+COUNTIF(SZAK!O$10:O$78,"AV")=0,"0",COUNTIF(O$12:O$44,"AV")+COUNTIF(SZAK!O$10:O$78,"AV"))</f>
        <v>0</v>
      </c>
      <c r="P52" s="839"/>
      <c r="Q52" s="840"/>
      <c r="R52" s="840"/>
      <c r="S52" s="603" t="str">
        <f>IF(COUNTIF(S$12:S$44,"AV")+COUNTIF(SZAK!S$10:S$78,"AV")=0,"0",COUNTIF(S$12:S$44,"AV")+COUNTIF(SZAK!S$10:S$78,"AV"))</f>
        <v>0</v>
      </c>
      <c r="T52" s="839" t="str">
        <f>IF(COUNTIF(U12:U37,"AV")=0,"",COUNTIF(U12:U37,"AV"))</f>
        <v/>
      </c>
      <c r="U52" s="840"/>
      <c r="V52" s="840"/>
      <c r="W52" s="603" t="str">
        <f>IF(COUNTIF(W$12:W$44,"AV")+COUNTIF(SZAK!W$10:W$78,"AV")=0,"0",COUNTIF(W$12:W$44,"AV")+COUNTIF(SZAK!W$10:W$78,"AV"))</f>
        <v>0</v>
      </c>
      <c r="X52" s="839" t="str">
        <f>IF(COUNTIF(Y12:Y37,"AV")=0,"",COUNTIF(Y12:Y37,"AV"))</f>
        <v/>
      </c>
      <c r="Y52" s="840"/>
      <c r="Z52" s="840"/>
      <c r="AA52" s="603" t="str">
        <f>IF(COUNTIF(AA$12:AA$44,"AV")+COUNTIF(SZAK!AA$10:AA$78,"AV")=0,"0",COUNTIF(AA$12:AA$44,"AV")+COUNTIF(SZAK!AA$10:AA$78,"AV"))</f>
        <v>0</v>
      </c>
      <c r="AB52" s="839" t="str">
        <f>IF(COUNTIF(AC12:AC37,"AV")=0,"",COUNTIF(AC12:AC37,"AV"))</f>
        <v/>
      </c>
      <c r="AC52" s="840"/>
      <c r="AD52" s="840"/>
      <c r="AE52" s="603" t="str">
        <f>IF(COUNTIF(AE$12:AE$44,"AV")+COUNTIF(SZAK!AE$10:AE$78,"AV")=0,"0",COUNTIF(AE$12:AE$44,"AV")+COUNTIF(SZAK!AE$10:AE$78,"AV"))</f>
        <v>0</v>
      </c>
      <c r="AF52" s="159"/>
      <c r="AG52" s="620"/>
      <c r="AH52" s="482"/>
      <c r="AI52" s="603" t="str">
        <f>IF(COUNTIF(AI$12:AI$44,"AV")+COUNTIF(SZAK!AI$10:AI$78,"AV")=0,"0",COUNTIF(AI$12:AI$44,"AV")+COUNTIF(SZAK!AI$10:AI$78,"AV"))</f>
        <v>0</v>
      </c>
      <c r="AJ52" s="839"/>
      <c r="AK52" s="840"/>
      <c r="AL52" s="840"/>
      <c r="AM52" s="177" t="str">
        <f t="shared" si="21"/>
        <v>0</v>
      </c>
    </row>
    <row r="53" spans="1:39" ht="15.75" customHeight="1" x14ac:dyDescent="0.25">
      <c r="A53" s="157"/>
      <c r="B53" s="618"/>
      <c r="C53" s="619" t="s">
        <v>177</v>
      </c>
      <c r="D53" s="839"/>
      <c r="E53" s="840"/>
      <c r="F53" s="840"/>
      <c r="G53" s="603" t="str">
        <f>IF(COUNTIF(G$12:G$44,"KV")+COUNTIF(SZAK!G$10:G$78,"KV")=0,"0",COUNTIF(G$12:G$44,"KV")+COUNTIF(SZAK!G$10:G$78,"KV"))</f>
        <v>0</v>
      </c>
      <c r="H53" s="839" t="str">
        <f>IF(COUNTIF(I12:I37,"KV")=0,"",COUNTIF(I12:I37,"KV"))</f>
        <v/>
      </c>
      <c r="I53" s="840"/>
      <c r="J53" s="840"/>
      <c r="K53" s="603" t="str">
        <f>IF(COUNTIF(K$12:K$44,"KV")+COUNTIF(SZAK!K$10:K$78,"KV")=0,"0",COUNTIF(K$12:K$44,"KV")+COUNTIF(SZAK!K$10:K$78,"KV"))</f>
        <v>0</v>
      </c>
      <c r="L53" s="839"/>
      <c r="M53" s="840"/>
      <c r="N53" s="840"/>
      <c r="O53" s="603" t="str">
        <f>IF(COUNTIF(O$12:O$44,"KV")+COUNTIF(SZAK!O$10:O$78,"KV")=0,"0",COUNTIF(O$12:O$44,"KV")+COUNTIF(SZAK!O$10:O$78,"KV"))</f>
        <v>0</v>
      </c>
      <c r="P53" s="839"/>
      <c r="Q53" s="840"/>
      <c r="R53" s="840"/>
      <c r="S53" s="603" t="str">
        <f>IF(COUNTIF(S$12:S$44,"KV")+COUNTIF(SZAK!S$10:S$78,"KV")=0,"0",COUNTIF(S$12:S$44,"KV")+COUNTIF(SZAK!S$10:S$78,"KV"))</f>
        <v>0</v>
      </c>
      <c r="T53" s="839" t="str">
        <f>IF(COUNTIF(U12:U37,"KV")=0,"",COUNTIF(U12:U37,"KV"))</f>
        <v/>
      </c>
      <c r="U53" s="840"/>
      <c r="V53" s="840"/>
      <c r="W53" s="603" t="str">
        <f>IF(COUNTIF(W$12:W$44,"KV")+COUNTIF(SZAK!W$10:W$78,"KV")=0,"0",COUNTIF(W$12:W$44,"KV")+COUNTIF(SZAK!W$10:W$78,"KV"))</f>
        <v>0</v>
      </c>
      <c r="X53" s="839" t="str">
        <f>IF(COUNTIF(Y12:Y37,"KV")=0,"",COUNTIF(Y12:Y37,"KV"))</f>
        <v/>
      </c>
      <c r="Y53" s="840"/>
      <c r="Z53" s="840"/>
      <c r="AA53" s="603" t="str">
        <f>IF(COUNTIF(AA$12:AA$44,"KV")+COUNTIF(SZAK!AA$10:AA$78,"KV")=0,"0",COUNTIF(AA$12:AA$44,"KV")+COUNTIF(SZAK!AA$10:AA$78,"KV"))</f>
        <v>0</v>
      </c>
      <c r="AB53" s="839" t="str">
        <f>IF(COUNTIF(AC12:AC37,"KV")=0,"",COUNTIF(AC12:AC37,"KV"))</f>
        <v/>
      </c>
      <c r="AC53" s="840"/>
      <c r="AD53" s="840"/>
      <c r="AE53" s="603" t="str">
        <f>IF(COUNTIF(AE$12:AE$44,"KV")+COUNTIF(SZAK!AE$10:AE$78,"KV")=0,"0",COUNTIF(AE$12:AE$44,"KV")+COUNTIF(SZAK!AE$10:AE$78,"KV"))</f>
        <v>0</v>
      </c>
      <c r="AF53" s="159"/>
      <c r="AG53" s="620"/>
      <c r="AH53" s="482"/>
      <c r="AI53" s="603" t="str">
        <f>IF(COUNTIF(AI$12:AI$44,"KV")+COUNTIF(SZAK!AI$10:AI$78,"KV")=0,"0",COUNTIF(AI$12:AI$44,"KV")+COUNTIF(SZAK!AI$10:AI$78,"KV"))</f>
        <v>0</v>
      </c>
      <c r="AJ53" s="839"/>
      <c r="AK53" s="840"/>
      <c r="AL53" s="840"/>
      <c r="AM53" s="177" t="str">
        <f t="shared" si="21"/>
        <v>0</v>
      </c>
    </row>
    <row r="54" spans="1:39" ht="15.75" customHeight="1" x14ac:dyDescent="0.25">
      <c r="A54" s="157"/>
      <c r="B54" s="618"/>
      <c r="C54" s="619" t="s">
        <v>178</v>
      </c>
      <c r="D54" s="839"/>
      <c r="E54" s="840"/>
      <c r="F54" s="840"/>
      <c r="G54" s="603" t="str">
        <f>IF(COUNTIF(G$12:G$44,"SZG")+COUNTIF(SZAK!G$10:G$78,"SZG")=0,"0",COUNTIF(G$12:G$44,"SZG")+COUNTIF(SZAK!G$10:G$78,"SZG"))</f>
        <v>0</v>
      </c>
      <c r="H54" s="839" t="str">
        <f>IF(COUNTIF(I12:I37,"SZG")=0,"",COUNTIF(I12:I37,"SZG"))</f>
        <v/>
      </c>
      <c r="I54" s="840"/>
      <c r="J54" s="840"/>
      <c r="K54" s="603" t="str">
        <f>IF(COUNTIF(K$12:K$44,"SZG")+COUNTIF(SZAK!K$10:K$78,"SZG")=0,"0",COUNTIF(K$12:K$44,"SZG")+COUNTIF(SZAK!K$10:K$78,"SZG"))</f>
        <v>0</v>
      </c>
      <c r="L54" s="839"/>
      <c r="M54" s="840"/>
      <c r="N54" s="840"/>
      <c r="O54" s="603" t="str">
        <f>IF(COUNTIF(O$12:O$44,"SZG")+COUNTIF(SZAK!O$10:O$78,"SZG")=0,"0",COUNTIF(O$12:O$44,"SZG")+COUNTIF(SZAK!O$10:O$78,"SZG"))</f>
        <v>0</v>
      </c>
      <c r="P54" s="839"/>
      <c r="Q54" s="840"/>
      <c r="R54" s="840"/>
      <c r="S54" s="603">
        <f>IF(COUNTIF(S$12:S$44,"SZG")+COUNTIF(SZAK!S$10:S$78,"SZG")=0,"0",COUNTIF(S$12:S$44,"SZG")+COUNTIF(SZAK!S$10:S$78,"SZG"))</f>
        <v>1</v>
      </c>
      <c r="T54" s="839" t="str">
        <f>IF(COUNTIF(U12:U37,"SZG")=0,"",COUNTIF(U12:U37,"SZG"))</f>
        <v/>
      </c>
      <c r="U54" s="840"/>
      <c r="V54" s="840"/>
      <c r="W54" s="603" t="str">
        <f>IF(COUNTIF(W$12:W$44,"SZG")+COUNTIF(SZAK!W$10:W$78,"SZG")=0,"0",COUNTIF(W$12:W$44,"SZG")+COUNTIF(SZAK!W$10:W$78,"SZG"))</f>
        <v>0</v>
      </c>
      <c r="X54" s="839" t="str">
        <f>IF(COUNTIF(Y12:Y37,"SZG")=0,"",COUNTIF(Y12:Y37,"SZG"))</f>
        <v/>
      </c>
      <c r="Y54" s="840"/>
      <c r="Z54" s="840"/>
      <c r="AA54" s="603">
        <f>IF(COUNTIF(AA$12:AA$44,"SZG")+COUNTIF(SZAK!AA$10:AA$78,"SZG")=0,"0",COUNTIF(AA$12:AA$44,"SZG")+COUNTIF(SZAK!AA$10:AA$78,"SZG"))</f>
        <v>1</v>
      </c>
      <c r="AB54" s="839" t="str">
        <f>IF(COUNTIF(AC12:AC37,"SZG")=0,"",COUNTIF(AC12:AC37,"SZG"))</f>
        <v/>
      </c>
      <c r="AC54" s="840"/>
      <c r="AD54" s="840"/>
      <c r="AE54" s="603" t="str">
        <f>IF(COUNTIF(AE$12:AE$44,"SZG")+COUNTIF(SZAK!AE$10:AE$78,"SZG")=0,"0",COUNTIF(AE$12:AE$44,"SZG")+COUNTIF(SZAK!AE$10:AE$78,"SZG"))</f>
        <v>0</v>
      </c>
      <c r="AF54" s="160"/>
      <c r="AG54" s="161"/>
      <c r="AH54" s="622"/>
      <c r="AI54" s="603" t="str">
        <f>IF(COUNTIF(AI$12:AI$44,"SZG")+COUNTIF(SZAK!AI$10:AI$78,"SZG")=0,"0",COUNTIF(AI$12:AI$44,"SZG")+COUNTIF(SZAK!AI$10:AI$78,"SZG"))</f>
        <v>0</v>
      </c>
      <c r="AJ54" s="839"/>
      <c r="AK54" s="840"/>
      <c r="AL54" s="840"/>
      <c r="AM54" s="177">
        <f t="shared" si="21"/>
        <v>2</v>
      </c>
    </row>
    <row r="55" spans="1:39" ht="15.75" customHeight="1" x14ac:dyDescent="0.25">
      <c r="A55" s="157"/>
      <c r="B55" s="618"/>
      <c r="C55" s="619" t="s">
        <v>386</v>
      </c>
      <c r="D55" s="839"/>
      <c r="E55" s="840"/>
      <c r="F55" s="840"/>
      <c r="G55" s="603" t="str">
        <f>IF(COUNTIF(G$12:G$44,"ZV")+COUNTIF(SZAK!G$10:G$78,"ZV")=0,"0",COUNTIF(G$12:G$44,"ZV")+COUNTIF(SZAK!G$10:G$78,"ZV"))</f>
        <v>0</v>
      </c>
      <c r="H55" s="839" t="str">
        <f>IF(COUNTIF(I12:I37,"ZV")=0,"",COUNTIF(I12:I37,"ZV"))</f>
        <v/>
      </c>
      <c r="I55" s="840"/>
      <c r="J55" s="840"/>
      <c r="K55" s="603" t="str">
        <f>IF(COUNTIF(K$12:K$44,"ZV")+COUNTIF(SZAK!K$10:K$78,"ZV")=0,"0",COUNTIF(K$12:K$44,"ZV")+COUNTIF(SZAK!K$10:K$78,"ZV"))</f>
        <v>0</v>
      </c>
      <c r="L55" s="839"/>
      <c r="M55" s="840"/>
      <c r="N55" s="840"/>
      <c r="O55" s="603" t="str">
        <f>IF(COUNTIF(O$12:O$44,"ZV")+COUNTIF(SZAK!O$10:O$78,"ZV")=0,"0",COUNTIF(O$12:O$44,"ZV")+COUNTIF(SZAK!O$10:O$78,"ZV"))</f>
        <v>0</v>
      </c>
      <c r="P55" s="839"/>
      <c r="Q55" s="840"/>
      <c r="R55" s="840"/>
      <c r="S55" s="603" t="str">
        <f>IF(COUNTIF(S$12:S$44,"ZV")+COUNTIF(SZAK!S$10:S$78,"ZV")=0,"0",COUNTIF(S$12:S$44,"ZV")+COUNTIF(SZAK!S$10:S$78,"ZV"))</f>
        <v>0</v>
      </c>
      <c r="T55" s="839" t="str">
        <f>IF(COUNTIF(U12:U37,"ZV")=0,"",COUNTIF(U12:U37,"ZV"))</f>
        <v/>
      </c>
      <c r="U55" s="840"/>
      <c r="V55" s="840"/>
      <c r="W55" s="603" t="str">
        <f>IF(COUNTIF(W$12:W$44,"ZV")+COUNTIF(SZAK!W$10:W$78,"ZV")=0,"0",COUNTIF(W$12:W$44,"ZV")+COUNTIF(SZAK!W$10:W$78,"ZV"))</f>
        <v>0</v>
      </c>
      <c r="X55" s="839" t="str">
        <f>IF(COUNTIF(Y12:Y37,"ZV")=0,"",COUNTIF(Y12:Y37,"ZV"))</f>
        <v/>
      </c>
      <c r="Y55" s="840"/>
      <c r="Z55" s="840"/>
      <c r="AA55" s="603" t="str">
        <f>IF(COUNTIF(AA$12:AA$44,"ZV")+COUNTIF(SZAK!AA$10:AA$78,"ZV")=0,"0",COUNTIF(AA$12:AA$44,"ZV")+COUNTIF(SZAK!AA$10:AA$78,"ZV"))</f>
        <v>0</v>
      </c>
      <c r="AB55" s="839" t="str">
        <f>IF(COUNTIF(AC12:AC37,"ZV")=0,"",COUNTIF(AC12:AC37,"ZV"))</f>
        <v/>
      </c>
      <c r="AC55" s="840"/>
      <c r="AD55" s="840"/>
      <c r="AE55" s="603" t="str">
        <f>IF(COUNTIF(AE$12:AE$44,"ZV")+COUNTIF(SZAK!AE$10:AE$78,"ZV")=0,"0",COUNTIF(AE$12:AE$44,"ZV")+COUNTIF(SZAK!AE$10:AE$78,"ZV"))</f>
        <v>0</v>
      </c>
      <c r="AF55" s="160"/>
      <c r="AG55" s="161"/>
      <c r="AH55" s="622"/>
      <c r="AI55" s="603">
        <f>IF(COUNTIF(AI$12:AI$44,"ZV")+COUNTIF(SZAK!AI$10:AI$78,"ZV")=0,"0",COUNTIF(AI$12:AI$44,"ZV")+COUNTIF(SZAK!AI$10:AI$78,"ZV"))</f>
        <v>3</v>
      </c>
      <c r="AJ55" s="839"/>
      <c r="AK55" s="840"/>
      <c r="AL55" s="840"/>
      <c r="AM55" s="177">
        <f t="shared" si="21"/>
        <v>3</v>
      </c>
    </row>
    <row r="56" spans="1:39" ht="15.75" customHeight="1" thickBot="1" x14ac:dyDescent="0.25">
      <c r="A56" s="184"/>
      <c r="B56" s="185"/>
      <c r="C56" s="186" t="s">
        <v>180</v>
      </c>
      <c r="D56" s="837"/>
      <c r="E56" s="838"/>
      <c r="F56" s="838"/>
      <c r="G56" s="180">
        <f>IF(SUM(G47:G55)=0,"0",SUM(G47:G55))</f>
        <v>7</v>
      </c>
      <c r="H56" s="837" t="str">
        <f>IF(SUM(I47:I55)=0,"",SUM(I47:I55))</f>
        <v/>
      </c>
      <c r="I56" s="838"/>
      <c r="J56" s="838"/>
      <c r="K56" s="180">
        <f>IF(SUM(K47:K55)=0,"0",SUM(K47:K55))</f>
        <v>11</v>
      </c>
      <c r="L56" s="837"/>
      <c r="M56" s="838"/>
      <c r="N56" s="838"/>
      <c r="O56" s="180">
        <f>IF(SUM(O47:O55)=0,"0",SUM(O47:O55))</f>
        <v>9</v>
      </c>
      <c r="P56" s="837"/>
      <c r="Q56" s="838"/>
      <c r="R56" s="838"/>
      <c r="S56" s="180">
        <f>IF(SUM(S47:S55)=0,"0",SUM(S47:S55))</f>
        <v>12</v>
      </c>
      <c r="T56" s="837" t="str">
        <f>IF(SUM(U47:U55)=0,"",SUM(U47:U55))</f>
        <v/>
      </c>
      <c r="U56" s="838"/>
      <c r="V56" s="838"/>
      <c r="W56" s="180">
        <f>IF(SUM(W47:W55)=0,"0",SUM(W47:W55))</f>
        <v>12</v>
      </c>
      <c r="X56" s="837" t="str">
        <f>IF(SUM(Y47:Y55)=0,"",SUM(Y47:Y55))</f>
        <v/>
      </c>
      <c r="Y56" s="838"/>
      <c r="Z56" s="838"/>
      <c r="AA56" s="180">
        <f>IF(SUM(AA47:AA55)=0,"0",SUM(AA47:AA55))</f>
        <v>12</v>
      </c>
      <c r="AB56" s="837" t="str">
        <f>IF(SUM(AC47:AC55)=0,"",SUM(AC47:AC55))</f>
        <v/>
      </c>
      <c r="AC56" s="838"/>
      <c r="AD56" s="838"/>
      <c r="AE56" s="180">
        <f>IF(SUM(AE47:AE55)=0,"0",SUM(AE47:AE55))</f>
        <v>6</v>
      </c>
      <c r="AF56" s="181"/>
      <c r="AG56" s="182"/>
      <c r="AH56" s="183"/>
      <c r="AI56" s="180">
        <f>IF(SUM(AI47:AI55)=0,"0",SUM(AI47:AI55))</f>
        <v>13</v>
      </c>
      <c r="AJ56" s="837"/>
      <c r="AK56" s="838"/>
      <c r="AL56" s="838"/>
      <c r="AM56" s="179">
        <f t="shared" ref="AM56" si="22">IF(SUM(G56:AL56)=0,"",SUM(G56:AL56))</f>
        <v>82</v>
      </c>
    </row>
    <row r="57" spans="1:39" ht="15.75" customHeight="1" thickTop="1" x14ac:dyDescent="0.25">
      <c r="A57" s="17"/>
      <c r="B57" s="18"/>
      <c r="C57" s="18"/>
      <c r="D57" s="576"/>
      <c r="E57" s="576"/>
      <c r="F57" s="576"/>
      <c r="G57" s="576"/>
      <c r="H57" s="576"/>
      <c r="I57" s="576"/>
      <c r="J57" s="576"/>
      <c r="K57" s="576"/>
      <c r="L57" s="576"/>
      <c r="M57" s="576"/>
      <c r="N57" s="576"/>
      <c r="O57" s="576"/>
      <c r="P57" s="576"/>
      <c r="Q57" s="576"/>
      <c r="R57" s="576"/>
      <c r="S57" s="576"/>
      <c r="T57" s="576"/>
      <c r="U57" s="576"/>
      <c r="V57" s="576"/>
      <c r="W57" s="576"/>
      <c r="X57" s="576"/>
      <c r="Y57" s="576"/>
      <c r="Z57" s="576"/>
      <c r="AA57" s="576"/>
      <c r="AB57" s="576"/>
      <c r="AC57" s="576"/>
      <c r="AD57" s="576"/>
      <c r="AE57" s="576"/>
      <c r="AF57" s="576"/>
      <c r="AG57" s="576"/>
      <c r="AH57" s="576"/>
      <c r="AI57" s="576"/>
    </row>
    <row r="58" spans="1:39" ht="15.75" customHeight="1" x14ac:dyDescent="0.3">
      <c r="B58" s="3"/>
      <c r="C58" s="3"/>
      <c r="D58" s="523">
        <f>D44+E44</f>
        <v>158</v>
      </c>
      <c r="H58" s="523">
        <f>SUM(H44)+I44</f>
        <v>116</v>
      </c>
      <c r="L58" s="523">
        <f>L44+M44</f>
        <v>120</v>
      </c>
      <c r="Q58" s="523">
        <f>P44+Q44</f>
        <v>128</v>
      </c>
      <c r="U58" s="523">
        <f>T44+U44</f>
        <v>156</v>
      </c>
      <c r="Y58" s="573">
        <f>X44+Y44</f>
        <v>124</v>
      </c>
      <c r="AC58" s="573">
        <f>AB44+AC44</f>
        <v>24</v>
      </c>
      <c r="AF58" s="578">
        <f>AF44+AG44</f>
        <v>116</v>
      </c>
    </row>
    <row r="59" spans="1:39" ht="15.75" customHeight="1" x14ac:dyDescent="0.3">
      <c r="B59" s="3"/>
      <c r="C59" s="3"/>
      <c r="D59" s="523">
        <f>SUM(SZAK!D11:E67)</f>
        <v>100</v>
      </c>
    </row>
    <row r="60" spans="1:39" ht="15.75" customHeight="1" x14ac:dyDescent="0.3">
      <c r="B60" s="3"/>
      <c r="C60" s="3"/>
    </row>
    <row r="61" spans="1:39" ht="15.75" customHeight="1" x14ac:dyDescent="0.3">
      <c r="B61" s="3"/>
      <c r="C61" s="3"/>
    </row>
    <row r="62" spans="1:39" ht="15.75" customHeight="1" x14ac:dyDescent="0.3">
      <c r="B62" s="3"/>
      <c r="C62" s="3"/>
    </row>
    <row r="63" spans="1:39" ht="15.75" customHeight="1" x14ac:dyDescent="0.3">
      <c r="B63" s="3"/>
      <c r="C63" s="3"/>
    </row>
    <row r="64" spans="1:39" ht="15.75" customHeight="1" x14ac:dyDescent="0.3">
      <c r="B64" s="3"/>
      <c r="C64" s="3"/>
    </row>
    <row r="65" spans="2:3" ht="15.75" customHeight="1" x14ac:dyDescent="0.3">
      <c r="B65" s="3"/>
      <c r="C65" s="3"/>
    </row>
    <row r="66" spans="2:3" ht="15.75" customHeight="1" x14ac:dyDescent="0.3">
      <c r="B66" s="3"/>
      <c r="C66" s="3"/>
    </row>
    <row r="67" spans="2:3" ht="15.75" customHeight="1" x14ac:dyDescent="0.3">
      <c r="B67" s="3"/>
      <c r="C67" s="3"/>
    </row>
    <row r="68" spans="2:3" ht="15.75" customHeight="1" x14ac:dyDescent="0.3">
      <c r="B68" s="3"/>
      <c r="C68" s="3"/>
    </row>
    <row r="69" spans="2:3" ht="15.75" customHeight="1" x14ac:dyDescent="0.3">
      <c r="B69" s="3"/>
      <c r="C69" s="3"/>
    </row>
    <row r="70" spans="2:3" ht="15.75" customHeight="1" x14ac:dyDescent="0.3">
      <c r="B70" s="3"/>
      <c r="C70" s="3"/>
    </row>
    <row r="71" spans="2:3" ht="15.75" customHeight="1" x14ac:dyDescent="0.3">
      <c r="B71" s="3"/>
      <c r="C71" s="3"/>
    </row>
    <row r="72" spans="2:3" ht="15.75" customHeight="1" x14ac:dyDescent="0.3">
      <c r="B72" s="3"/>
      <c r="C72" s="3"/>
    </row>
    <row r="73" spans="2:3" ht="15.75" customHeight="1" x14ac:dyDescent="0.3">
      <c r="B73" s="3"/>
      <c r="C73" s="3"/>
    </row>
    <row r="74" spans="2:3" ht="15.75" customHeight="1" x14ac:dyDescent="0.3">
      <c r="B74" s="3"/>
      <c r="C74" s="3"/>
    </row>
    <row r="75" spans="2:3" ht="15.75" customHeight="1" x14ac:dyDescent="0.3">
      <c r="B75" s="3"/>
      <c r="C75" s="3"/>
    </row>
    <row r="76" spans="2:3" ht="15.75" customHeight="1" x14ac:dyDescent="0.3">
      <c r="B76" s="3"/>
      <c r="C76" s="3"/>
    </row>
    <row r="77" spans="2:3" ht="15.75" customHeight="1" x14ac:dyDescent="0.3">
      <c r="B77" s="3"/>
      <c r="C77" s="3"/>
    </row>
    <row r="78" spans="2:3" ht="15.75" customHeight="1" x14ac:dyDescent="0.3">
      <c r="B78" s="3"/>
      <c r="C78" s="3"/>
    </row>
    <row r="79" spans="2:3" ht="15.75" customHeight="1" x14ac:dyDescent="0.3">
      <c r="B79" s="3"/>
      <c r="C79" s="3"/>
    </row>
    <row r="80" spans="2:3" ht="15.75" customHeight="1" x14ac:dyDescent="0.3">
      <c r="B80" s="3"/>
      <c r="C80" s="3"/>
    </row>
    <row r="81" spans="2:3" ht="15.75" customHeight="1" x14ac:dyDescent="0.3">
      <c r="B81" s="3"/>
      <c r="C81" s="3"/>
    </row>
    <row r="82" spans="2:3" ht="15.75" customHeight="1" x14ac:dyDescent="0.3">
      <c r="B82" s="3"/>
      <c r="C82" s="3"/>
    </row>
    <row r="83" spans="2:3" ht="15.75" customHeight="1" x14ac:dyDescent="0.3">
      <c r="B83" s="3"/>
      <c r="C83" s="3"/>
    </row>
    <row r="84" spans="2:3" ht="15.75" customHeight="1" x14ac:dyDescent="0.3">
      <c r="B84" s="3"/>
      <c r="C84" s="3"/>
    </row>
    <row r="85" spans="2:3" ht="15.75" customHeight="1" x14ac:dyDescent="0.3">
      <c r="B85" s="3"/>
      <c r="C85" s="3"/>
    </row>
    <row r="86" spans="2:3" ht="15.75" customHeight="1" x14ac:dyDescent="0.3">
      <c r="B86" s="3"/>
      <c r="C86" s="3"/>
    </row>
    <row r="87" spans="2:3" ht="15.75" customHeight="1" x14ac:dyDescent="0.3">
      <c r="B87" s="3"/>
      <c r="C87" s="3"/>
    </row>
    <row r="88" spans="2:3" ht="15.75" customHeight="1" x14ac:dyDescent="0.3">
      <c r="B88" s="3"/>
      <c r="C88" s="3"/>
    </row>
    <row r="89" spans="2:3" ht="15.75" customHeight="1" x14ac:dyDescent="0.3">
      <c r="B89" s="3"/>
      <c r="C89" s="3"/>
    </row>
    <row r="90" spans="2:3" ht="15.75" customHeight="1" x14ac:dyDescent="0.3">
      <c r="B90" s="3"/>
      <c r="C90" s="3"/>
    </row>
    <row r="91" spans="2:3" ht="15.75" customHeight="1" x14ac:dyDescent="0.3">
      <c r="B91" s="3"/>
      <c r="C91" s="3"/>
    </row>
    <row r="92" spans="2:3" ht="15.75" customHeight="1" x14ac:dyDescent="0.3">
      <c r="B92" s="3"/>
      <c r="C92" s="3"/>
    </row>
    <row r="93" spans="2:3" ht="15.75" customHeight="1" x14ac:dyDescent="0.3">
      <c r="B93" s="3"/>
      <c r="C93" s="3"/>
    </row>
    <row r="94" spans="2:3" ht="15.75" customHeight="1" x14ac:dyDescent="0.3">
      <c r="B94" s="3"/>
      <c r="C94" s="3"/>
    </row>
    <row r="95" spans="2:3" ht="15.75" customHeight="1" x14ac:dyDescent="0.3">
      <c r="B95" s="3"/>
      <c r="C95" s="3"/>
    </row>
    <row r="96" spans="2:3" ht="15.75" customHeight="1" x14ac:dyDescent="0.3">
      <c r="B96" s="3"/>
      <c r="C96" s="3"/>
    </row>
    <row r="97" spans="2:3" ht="15.75" customHeight="1" x14ac:dyDescent="0.3">
      <c r="B97" s="3"/>
      <c r="C97" s="3"/>
    </row>
    <row r="98" spans="2:3" ht="15.75" customHeight="1" x14ac:dyDescent="0.3">
      <c r="B98" s="3"/>
      <c r="C98" s="3"/>
    </row>
    <row r="99" spans="2:3" ht="15.75" customHeight="1" x14ac:dyDescent="0.3">
      <c r="B99" s="3"/>
      <c r="C99" s="3"/>
    </row>
    <row r="100" spans="2:3" ht="15.75" customHeight="1" x14ac:dyDescent="0.3">
      <c r="B100" s="3"/>
      <c r="C100" s="3"/>
    </row>
    <row r="101" spans="2:3" ht="15.75" customHeight="1" x14ac:dyDescent="0.3">
      <c r="B101" s="3"/>
      <c r="C101" s="3"/>
    </row>
    <row r="102" spans="2:3" ht="15.75" customHeight="1" x14ac:dyDescent="0.3">
      <c r="B102" s="3"/>
      <c r="C102" s="3"/>
    </row>
    <row r="103" spans="2:3" ht="15.75" customHeight="1" x14ac:dyDescent="0.3">
      <c r="B103" s="3"/>
      <c r="C103" s="3"/>
    </row>
    <row r="104" spans="2:3" ht="15.75" customHeight="1" x14ac:dyDescent="0.3">
      <c r="B104" s="3"/>
      <c r="C104" s="3"/>
    </row>
    <row r="105" spans="2:3" ht="15.75" customHeight="1" x14ac:dyDescent="0.3">
      <c r="B105" s="3"/>
      <c r="C105" s="3"/>
    </row>
    <row r="106" spans="2:3" ht="15.75" customHeight="1" x14ac:dyDescent="0.3">
      <c r="B106" s="3"/>
      <c r="C106" s="3"/>
    </row>
    <row r="107" spans="2:3" ht="15.75" customHeight="1" x14ac:dyDescent="0.3">
      <c r="B107" s="3"/>
      <c r="C107" s="3"/>
    </row>
    <row r="108" spans="2:3" ht="15.75" customHeight="1" x14ac:dyDescent="0.3">
      <c r="B108" s="3"/>
      <c r="C108" s="3"/>
    </row>
    <row r="109" spans="2:3" ht="15.75" customHeight="1" x14ac:dyDescent="0.3">
      <c r="B109" s="3"/>
      <c r="C109" s="3"/>
    </row>
    <row r="110" spans="2:3" ht="15.75" customHeight="1" x14ac:dyDescent="0.3">
      <c r="B110" s="3"/>
      <c r="C110" s="3"/>
    </row>
    <row r="111" spans="2:3" ht="15.75" customHeight="1" x14ac:dyDescent="0.3">
      <c r="B111" s="3"/>
      <c r="C111" s="3"/>
    </row>
    <row r="112" spans="2:3" ht="15.75" customHeight="1" x14ac:dyDescent="0.3">
      <c r="B112" s="3"/>
      <c r="C112" s="3"/>
    </row>
    <row r="113" spans="2:3" ht="15.75" customHeight="1" x14ac:dyDescent="0.3">
      <c r="B113" s="3"/>
      <c r="C113" s="3"/>
    </row>
    <row r="114" spans="2:3" ht="15.75" customHeight="1" x14ac:dyDescent="0.3">
      <c r="B114" s="3"/>
      <c r="C114" s="3"/>
    </row>
    <row r="115" spans="2:3" ht="15.75" customHeight="1" x14ac:dyDescent="0.3">
      <c r="B115" s="3"/>
      <c r="C115" s="3"/>
    </row>
    <row r="116" spans="2:3" ht="15.75" customHeight="1" x14ac:dyDescent="0.3">
      <c r="B116" s="3"/>
      <c r="C116" s="3"/>
    </row>
    <row r="117" spans="2:3" ht="15.75" customHeight="1" x14ac:dyDescent="0.3">
      <c r="B117" s="3"/>
      <c r="C117" s="3"/>
    </row>
    <row r="118" spans="2:3" ht="15.75" customHeight="1" x14ac:dyDescent="0.3">
      <c r="B118" s="3"/>
      <c r="C118" s="3"/>
    </row>
    <row r="119" spans="2:3" ht="15.75" customHeight="1" x14ac:dyDescent="0.3">
      <c r="B119" s="3"/>
      <c r="C119" s="3"/>
    </row>
    <row r="120" spans="2:3" ht="15.75" customHeight="1" x14ac:dyDescent="0.3">
      <c r="B120" s="3"/>
      <c r="C120" s="3"/>
    </row>
    <row r="121" spans="2:3" ht="15.75" customHeight="1" x14ac:dyDescent="0.25"/>
    <row r="122" spans="2:3" ht="15.75" customHeight="1" x14ac:dyDescent="0.25"/>
    <row r="123" spans="2:3" ht="15.75" customHeight="1" x14ac:dyDescent="0.25"/>
    <row r="124" spans="2:3" ht="15.75" customHeight="1" x14ac:dyDescent="0.25"/>
    <row r="125" spans="2:3" ht="15.75" customHeight="1" x14ac:dyDescent="0.25"/>
    <row r="126" spans="2:3" ht="15.75" customHeight="1" x14ac:dyDescent="0.25"/>
    <row r="127" spans="2:3" ht="15.75" customHeight="1" x14ac:dyDescent="0.25"/>
    <row r="128" spans="2:3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</sheetData>
  <sheetProtection selectLockedCells="1"/>
  <protectedRanges>
    <protectedRange sqref="C41" name="Tartomány1_2_1_2_1_2"/>
    <protectedRange sqref="C28:C29" name="Tartomány1_2_1_1_1_1"/>
    <protectedRange sqref="C46" name="Tartomány4_1"/>
    <protectedRange sqref="C55:C56" name="Tartomány4_1_1"/>
    <protectedRange sqref="C27" name="Tartomány1_2_1_1"/>
    <protectedRange sqref="C12:C19" name="Tartomány1_2_1_2_1_1_2"/>
    <protectedRange sqref="C20:C24" name="Tartomány1_2_1_2_1_1_2_1"/>
  </protectedRanges>
  <mergeCells count="143">
    <mergeCell ref="AB50:AD50"/>
    <mergeCell ref="AB51:AD51"/>
    <mergeCell ref="AB52:AD52"/>
    <mergeCell ref="AB53:AD53"/>
    <mergeCell ref="AB54:AD54"/>
    <mergeCell ref="AB55:AD55"/>
    <mergeCell ref="AB56:AD56"/>
    <mergeCell ref="X47:Z47"/>
    <mergeCell ref="X48:Z48"/>
    <mergeCell ref="X49:Z49"/>
    <mergeCell ref="X50:Z50"/>
    <mergeCell ref="X51:Z51"/>
    <mergeCell ref="X52:Z52"/>
    <mergeCell ref="AJ53:AL53"/>
    <mergeCell ref="AJ54:AL54"/>
    <mergeCell ref="AJ55:AL55"/>
    <mergeCell ref="AJ56:AL56"/>
    <mergeCell ref="AJ51:AL51"/>
    <mergeCell ref="AJ52:AL52"/>
    <mergeCell ref="X53:Z53"/>
    <mergeCell ref="X54:Z54"/>
    <mergeCell ref="X55:Z55"/>
    <mergeCell ref="X56:Z56"/>
    <mergeCell ref="P56:R56"/>
    <mergeCell ref="T51:V51"/>
    <mergeCell ref="T52:V52"/>
    <mergeCell ref="T53:V53"/>
    <mergeCell ref="T54:V54"/>
    <mergeCell ref="T55:V55"/>
    <mergeCell ref="T56:V56"/>
    <mergeCell ref="P55:R55"/>
    <mergeCell ref="P52:R52"/>
    <mergeCell ref="P53:R53"/>
    <mergeCell ref="P54:R54"/>
    <mergeCell ref="AJ50:AL50"/>
    <mergeCell ref="P51:R51"/>
    <mergeCell ref="D7:G7"/>
    <mergeCell ref="H7:K7"/>
    <mergeCell ref="L7:O7"/>
    <mergeCell ref="P7:S7"/>
    <mergeCell ref="T7:W7"/>
    <mergeCell ref="X7:AA7"/>
    <mergeCell ref="AB7:AE7"/>
    <mergeCell ref="F8:F9"/>
    <mergeCell ref="G8:G9"/>
    <mergeCell ref="N8:N9"/>
    <mergeCell ref="O8:O9"/>
    <mergeCell ref="V8:V9"/>
    <mergeCell ref="W8:W9"/>
    <mergeCell ref="R8:R9"/>
    <mergeCell ref="T8:T9"/>
    <mergeCell ref="AJ8:AJ9"/>
    <mergeCell ref="AK8:AK9"/>
    <mergeCell ref="D33:AI33"/>
    <mergeCell ref="H48:J48"/>
    <mergeCell ref="H49:J49"/>
    <mergeCell ref="L50:N50"/>
    <mergeCell ref="P50:R50"/>
    <mergeCell ref="Y8:Y9"/>
    <mergeCell ref="AB8:AB9"/>
    <mergeCell ref="AC8:AC9"/>
    <mergeCell ref="S8:S9"/>
    <mergeCell ref="K8:K9"/>
    <mergeCell ref="V38:AM38"/>
    <mergeCell ref="A46:AI46"/>
    <mergeCell ref="D47:F47"/>
    <mergeCell ref="AJ33:AM33"/>
    <mergeCell ref="AB47:AD47"/>
    <mergeCell ref="D48:F48"/>
    <mergeCell ref="D49:F49"/>
    <mergeCell ref="T47:V47"/>
    <mergeCell ref="T48:V48"/>
    <mergeCell ref="T49:V49"/>
    <mergeCell ref="AJ47:AL47"/>
    <mergeCell ref="AJ48:AL48"/>
    <mergeCell ref="AJ49:AL49"/>
    <mergeCell ref="P47:R47"/>
    <mergeCell ref="P48:R48"/>
    <mergeCell ref="P49:R49"/>
    <mergeCell ref="H47:J47"/>
    <mergeCell ref="L47:N47"/>
    <mergeCell ref="L48:N48"/>
    <mergeCell ref="L49:N49"/>
    <mergeCell ref="AB48:AD48"/>
    <mergeCell ref="AB49:AD49"/>
    <mergeCell ref="D54:F54"/>
    <mergeCell ref="D55:F55"/>
    <mergeCell ref="D56:F56"/>
    <mergeCell ref="H50:J50"/>
    <mergeCell ref="H51:J51"/>
    <mergeCell ref="D50:F50"/>
    <mergeCell ref="H55:J55"/>
    <mergeCell ref="H52:J52"/>
    <mergeCell ref="H53:J53"/>
    <mergeCell ref="H54:J54"/>
    <mergeCell ref="AN6:AN9"/>
    <mergeCell ref="AO6:AO9"/>
    <mergeCell ref="C6:C9"/>
    <mergeCell ref="A45:U45"/>
    <mergeCell ref="J8:J9"/>
    <mergeCell ref="H56:J56"/>
    <mergeCell ref="L51:N51"/>
    <mergeCell ref="L52:N52"/>
    <mergeCell ref="L53:N53"/>
    <mergeCell ref="L54:N54"/>
    <mergeCell ref="L55:N55"/>
    <mergeCell ref="L56:N56"/>
    <mergeCell ref="AJ6:AM7"/>
    <mergeCell ref="AL8:AL9"/>
    <mergeCell ref="AM8:AM9"/>
    <mergeCell ref="T50:V50"/>
    <mergeCell ref="A6:A9"/>
    <mergeCell ref="B6:B9"/>
    <mergeCell ref="D6:S6"/>
    <mergeCell ref="D38:S38"/>
    <mergeCell ref="U8:U9"/>
    <mergeCell ref="D51:F51"/>
    <mergeCell ref="D52:F52"/>
    <mergeCell ref="D53:F53"/>
    <mergeCell ref="A1:AF1"/>
    <mergeCell ref="A2:AF2"/>
    <mergeCell ref="A3:AF3"/>
    <mergeCell ref="A4:AF4"/>
    <mergeCell ref="A5:AF5"/>
    <mergeCell ref="Z8:Z9"/>
    <mergeCell ref="AA8:AA9"/>
    <mergeCell ref="AD8:AD9"/>
    <mergeCell ref="AE8:AE9"/>
    <mergeCell ref="E8:E9"/>
    <mergeCell ref="D8:D9"/>
    <mergeCell ref="H8:H9"/>
    <mergeCell ref="I8:I9"/>
    <mergeCell ref="L8:L9"/>
    <mergeCell ref="M8:M9"/>
    <mergeCell ref="P8:P9"/>
    <mergeCell ref="Q8:Q9"/>
    <mergeCell ref="T6:AI6"/>
    <mergeCell ref="AF7:AI7"/>
    <mergeCell ref="AH8:AH9"/>
    <mergeCell ref="AI8:AI9"/>
    <mergeCell ref="AF8:AF9"/>
    <mergeCell ref="AG8:AG9"/>
    <mergeCell ref="X8:X9"/>
  </mergeCells>
  <phoneticPr fontId="19" type="noConversion"/>
  <pageMargins left="1.44" right="0.75" top="1" bottom="1" header="0.5" footer="0.5"/>
  <pageSetup paperSize="9" scale="44" fitToHeight="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61"/>
  <sheetViews>
    <sheetView topLeftCell="A8" zoomScale="77" zoomScaleNormal="77" workbookViewId="0">
      <selection activeCell="A22" sqref="A22:A23"/>
    </sheetView>
  </sheetViews>
  <sheetFormatPr defaultRowHeight="12.75" x14ac:dyDescent="0.2"/>
  <cols>
    <col min="1" max="1" width="21.1640625" customWidth="1"/>
    <col min="3" max="3" width="62.1640625" customWidth="1"/>
    <col min="36" max="36" width="11.1640625" customWidth="1"/>
    <col min="37" max="37" width="10.1640625" customWidth="1"/>
    <col min="39" max="39" width="11.6640625" customWidth="1"/>
    <col min="40" max="40" width="72.83203125" bestFit="1" customWidth="1"/>
    <col min="41" max="41" width="39.83203125" customWidth="1"/>
  </cols>
  <sheetData>
    <row r="1" spans="1:42" ht="22.5" x14ac:dyDescent="0.2">
      <c r="A1" s="774" t="s">
        <v>0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  <c r="V1" s="774"/>
      <c r="W1" s="774"/>
      <c r="X1" s="774"/>
      <c r="Y1" s="774"/>
      <c r="Z1" s="774"/>
      <c r="AA1" s="774"/>
      <c r="AB1" s="774"/>
      <c r="AC1" s="774"/>
      <c r="AD1" s="774"/>
      <c r="AE1" s="774"/>
      <c r="AF1" s="774"/>
      <c r="AG1" s="774"/>
      <c r="AH1" s="774"/>
      <c r="AI1" s="774"/>
      <c r="AJ1" s="774"/>
      <c r="AK1" s="774"/>
      <c r="AL1" s="774"/>
      <c r="AM1" s="774"/>
      <c r="AN1" s="59"/>
      <c r="AO1" s="59"/>
    </row>
    <row r="2" spans="1:42" ht="22.5" x14ac:dyDescent="0.2">
      <c r="A2" s="775" t="s">
        <v>1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5"/>
      <c r="T2" s="775"/>
      <c r="U2" s="775"/>
      <c r="V2" s="775"/>
      <c r="W2" s="775"/>
      <c r="X2" s="775"/>
      <c r="Y2" s="775"/>
      <c r="Z2" s="775"/>
      <c r="AA2" s="775"/>
      <c r="AB2" s="775"/>
      <c r="AC2" s="775"/>
      <c r="AD2" s="775"/>
      <c r="AE2" s="775"/>
      <c r="AF2" s="775"/>
      <c r="AG2" s="775"/>
      <c r="AH2" s="775"/>
      <c r="AI2" s="775"/>
      <c r="AJ2" s="775"/>
      <c r="AK2" s="775"/>
      <c r="AL2" s="775"/>
      <c r="AM2" s="775"/>
      <c r="AN2" s="59"/>
      <c r="AO2" s="59"/>
    </row>
    <row r="3" spans="1:42" ht="22.5" x14ac:dyDescent="0.2">
      <c r="A3" s="775" t="s">
        <v>387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5"/>
      <c r="U3" s="775"/>
      <c r="V3" s="775"/>
      <c r="W3" s="775"/>
      <c r="X3" s="775"/>
      <c r="Y3" s="775"/>
      <c r="Z3" s="775"/>
      <c r="AA3" s="775"/>
      <c r="AB3" s="775"/>
      <c r="AC3" s="775"/>
      <c r="AD3" s="775"/>
      <c r="AE3" s="775"/>
      <c r="AF3" s="775"/>
      <c r="AG3" s="775"/>
      <c r="AH3" s="775"/>
      <c r="AI3" s="775"/>
      <c r="AJ3" s="775"/>
      <c r="AK3" s="775"/>
      <c r="AL3" s="775"/>
      <c r="AM3" s="775"/>
      <c r="AN3" s="59"/>
      <c r="AO3" s="59"/>
    </row>
    <row r="4" spans="1:42" ht="22.5" x14ac:dyDescent="0.2">
      <c r="A4" s="775" t="s">
        <v>2</v>
      </c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59"/>
      <c r="AO4" s="59"/>
    </row>
    <row r="5" spans="1:42" ht="23.25" thickBot="1" x14ac:dyDescent="0.25">
      <c r="A5" s="776" t="s">
        <v>3</v>
      </c>
      <c r="B5" s="776"/>
      <c r="C5" s="776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4"/>
      <c r="AD5" s="774"/>
      <c r="AE5" s="774"/>
      <c r="AF5" s="774"/>
      <c r="AG5" s="774"/>
      <c r="AH5" s="774"/>
      <c r="AI5" s="774"/>
      <c r="AJ5" s="776"/>
      <c r="AK5" s="776"/>
      <c r="AL5" s="776"/>
      <c r="AM5" s="776"/>
      <c r="AN5" s="59"/>
      <c r="AO5" s="59"/>
    </row>
    <row r="6" spans="1:42" ht="14.25" thickTop="1" thickBot="1" x14ac:dyDescent="0.25">
      <c r="A6" s="881" t="s">
        <v>4</v>
      </c>
      <c r="B6" s="884" t="s">
        <v>5</v>
      </c>
      <c r="C6" s="887" t="s">
        <v>6</v>
      </c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4"/>
      <c r="Q6" s="824"/>
      <c r="R6" s="824"/>
      <c r="S6" s="824"/>
      <c r="T6" s="824"/>
      <c r="U6" s="824"/>
      <c r="V6" s="824"/>
      <c r="W6" s="824"/>
      <c r="X6" s="824"/>
      <c r="Y6" s="824"/>
      <c r="Z6" s="824"/>
      <c r="AA6" s="824"/>
      <c r="AB6" s="824"/>
      <c r="AC6" s="824"/>
      <c r="AD6" s="824"/>
      <c r="AE6" s="824"/>
      <c r="AF6" s="824"/>
      <c r="AG6" s="824"/>
      <c r="AH6" s="824"/>
      <c r="AI6" s="824"/>
      <c r="AJ6" s="890"/>
      <c r="AK6" s="890"/>
      <c r="AL6" s="890"/>
      <c r="AM6" s="891"/>
      <c r="AN6" s="878" t="s">
        <v>9</v>
      </c>
      <c r="AO6" s="878" t="s">
        <v>10</v>
      </c>
    </row>
    <row r="7" spans="1:42" x14ac:dyDescent="0.2">
      <c r="A7" s="882"/>
      <c r="B7" s="885"/>
      <c r="C7" s="888"/>
      <c r="D7" s="894" t="s">
        <v>11</v>
      </c>
      <c r="E7" s="894"/>
      <c r="F7" s="894"/>
      <c r="G7" s="895"/>
      <c r="H7" s="894" t="s">
        <v>12</v>
      </c>
      <c r="I7" s="894"/>
      <c r="J7" s="894"/>
      <c r="K7" s="896"/>
      <c r="L7" s="894" t="s">
        <v>13</v>
      </c>
      <c r="M7" s="894"/>
      <c r="N7" s="894"/>
      <c r="O7" s="895"/>
      <c r="P7" s="894" t="s">
        <v>14</v>
      </c>
      <c r="Q7" s="894"/>
      <c r="R7" s="894"/>
      <c r="S7" s="895"/>
      <c r="T7" s="894" t="s">
        <v>15</v>
      </c>
      <c r="U7" s="894"/>
      <c r="V7" s="894"/>
      <c r="W7" s="895"/>
      <c r="X7" s="894" t="s">
        <v>16</v>
      </c>
      <c r="Y7" s="894"/>
      <c r="Z7" s="894"/>
      <c r="AA7" s="895"/>
      <c r="AB7" s="894" t="s">
        <v>17</v>
      </c>
      <c r="AC7" s="894"/>
      <c r="AD7" s="894"/>
      <c r="AE7" s="895"/>
      <c r="AF7" s="894" t="s">
        <v>18</v>
      </c>
      <c r="AG7" s="894"/>
      <c r="AH7" s="894"/>
      <c r="AI7" s="895"/>
      <c r="AJ7" s="892"/>
      <c r="AK7" s="892"/>
      <c r="AL7" s="892"/>
      <c r="AM7" s="893"/>
      <c r="AN7" s="879"/>
      <c r="AO7" s="880"/>
    </row>
    <row r="8" spans="1:42" ht="12.75" customHeight="1" x14ac:dyDescent="0.2">
      <c r="A8" s="882"/>
      <c r="B8" s="885"/>
      <c r="C8" s="888"/>
      <c r="D8" s="623"/>
      <c r="E8" s="623"/>
      <c r="F8" s="897" t="s">
        <v>21</v>
      </c>
      <c r="G8" s="889" t="s">
        <v>336</v>
      </c>
      <c r="H8" s="623"/>
      <c r="I8" s="623"/>
      <c r="J8" s="897" t="s">
        <v>21</v>
      </c>
      <c r="K8" s="906" t="s">
        <v>336</v>
      </c>
      <c r="L8" s="623"/>
      <c r="M8" s="623"/>
      <c r="N8" s="897" t="s">
        <v>21</v>
      </c>
      <c r="O8" s="889" t="s">
        <v>336</v>
      </c>
      <c r="P8" s="623"/>
      <c r="Q8" s="623"/>
      <c r="R8" s="897" t="s">
        <v>21</v>
      </c>
      <c r="S8" s="898" t="s">
        <v>336</v>
      </c>
      <c r="T8" s="623"/>
      <c r="U8" s="623"/>
      <c r="V8" s="897" t="s">
        <v>21</v>
      </c>
      <c r="W8" s="889" t="s">
        <v>336</v>
      </c>
      <c r="X8" s="623"/>
      <c r="Y8" s="623"/>
      <c r="Z8" s="897" t="s">
        <v>21</v>
      </c>
      <c r="AA8" s="898" t="s">
        <v>336</v>
      </c>
      <c r="AB8" s="623"/>
      <c r="AC8" s="623"/>
      <c r="AD8" s="897" t="s">
        <v>21</v>
      </c>
      <c r="AE8" s="898" t="s">
        <v>336</v>
      </c>
      <c r="AF8" s="623"/>
      <c r="AG8" s="623"/>
      <c r="AH8" s="897" t="s">
        <v>21</v>
      </c>
      <c r="AI8" s="898" t="s">
        <v>336</v>
      </c>
      <c r="AJ8" s="623"/>
      <c r="AK8" s="623"/>
      <c r="AL8" s="897" t="s">
        <v>21</v>
      </c>
      <c r="AM8" s="901" t="s">
        <v>24</v>
      </c>
      <c r="AN8" s="879"/>
      <c r="AO8" s="880"/>
    </row>
    <row r="9" spans="1:42" ht="70.5" thickBot="1" x14ac:dyDescent="0.25">
      <c r="A9" s="883"/>
      <c r="B9" s="886"/>
      <c r="C9" s="832"/>
      <c r="D9" s="579" t="s">
        <v>335</v>
      </c>
      <c r="E9" s="579" t="s">
        <v>335</v>
      </c>
      <c r="F9" s="814"/>
      <c r="G9" s="872"/>
      <c r="H9" s="579" t="s">
        <v>335</v>
      </c>
      <c r="I9" s="579" t="s">
        <v>335</v>
      </c>
      <c r="J9" s="814"/>
      <c r="K9" s="857"/>
      <c r="L9" s="579" t="s">
        <v>335</v>
      </c>
      <c r="M9" s="579" t="s">
        <v>335</v>
      </c>
      <c r="N9" s="814"/>
      <c r="O9" s="872"/>
      <c r="P9" s="579" t="s">
        <v>335</v>
      </c>
      <c r="Q9" s="579" t="s">
        <v>335</v>
      </c>
      <c r="R9" s="814"/>
      <c r="S9" s="816"/>
      <c r="T9" s="579" t="s">
        <v>335</v>
      </c>
      <c r="U9" s="579" t="s">
        <v>335</v>
      </c>
      <c r="V9" s="814"/>
      <c r="W9" s="872"/>
      <c r="X9" s="579" t="s">
        <v>335</v>
      </c>
      <c r="Y9" s="579" t="s">
        <v>335</v>
      </c>
      <c r="Z9" s="814"/>
      <c r="AA9" s="816"/>
      <c r="AB9" s="579" t="s">
        <v>335</v>
      </c>
      <c r="AC9" s="579" t="s">
        <v>335</v>
      </c>
      <c r="AD9" s="814"/>
      <c r="AE9" s="816"/>
      <c r="AF9" s="579" t="s">
        <v>335</v>
      </c>
      <c r="AG9" s="579" t="s">
        <v>335</v>
      </c>
      <c r="AH9" s="814"/>
      <c r="AI9" s="816"/>
      <c r="AJ9" s="579" t="s">
        <v>337</v>
      </c>
      <c r="AK9" s="579" t="s">
        <v>337</v>
      </c>
      <c r="AL9" s="814"/>
      <c r="AM9" s="902"/>
      <c r="AN9" s="879"/>
      <c r="AO9" s="880"/>
    </row>
    <row r="10" spans="1:42" s="353" customFormat="1" ht="18.75" thickBot="1" x14ac:dyDescent="0.3">
      <c r="A10" s="444"/>
      <c r="B10" s="445"/>
      <c r="C10" s="373" t="s">
        <v>169</v>
      </c>
      <c r="D10" s="94">
        <f>SZAK!D79</f>
        <v>57</v>
      </c>
      <c r="E10" s="94">
        <f>SZAK!E79</f>
        <v>101</v>
      </c>
      <c r="F10" s="94">
        <f>SZAK!F79</f>
        <v>27</v>
      </c>
      <c r="G10" s="97" t="s">
        <v>166</v>
      </c>
      <c r="H10" s="94">
        <f>SZAK!H79</f>
        <v>52</v>
      </c>
      <c r="I10" s="94">
        <f>SZAK!I79</f>
        <v>64</v>
      </c>
      <c r="J10" s="94">
        <f>SZAK!J79</f>
        <v>30</v>
      </c>
      <c r="K10" s="97" t="s">
        <v>166</v>
      </c>
      <c r="L10" s="94">
        <f>SZAK!L79</f>
        <v>60</v>
      </c>
      <c r="M10" s="94">
        <f>SZAK!M79</f>
        <v>48</v>
      </c>
      <c r="N10" s="94">
        <f>SZAK!N79</f>
        <v>26</v>
      </c>
      <c r="O10" s="97" t="s">
        <v>166</v>
      </c>
      <c r="P10" s="94">
        <f>SZAK!P79</f>
        <v>44</v>
      </c>
      <c r="Q10" s="94">
        <f>SZAK!Q79</f>
        <v>40</v>
      </c>
      <c r="R10" s="94">
        <f>SZAK!R79</f>
        <v>19</v>
      </c>
      <c r="S10" s="97" t="s">
        <v>166</v>
      </c>
      <c r="T10" s="94">
        <f>SZAK!T79</f>
        <v>28</v>
      </c>
      <c r="U10" s="94">
        <f>SZAK!U79</f>
        <v>64</v>
      </c>
      <c r="V10" s="94">
        <f>SZAK!V79</f>
        <v>23</v>
      </c>
      <c r="W10" s="97" t="s">
        <v>166</v>
      </c>
      <c r="X10" s="94">
        <f>SZAK!X79</f>
        <v>16</v>
      </c>
      <c r="Y10" s="94">
        <f>SZAK!Y79</f>
        <v>36</v>
      </c>
      <c r="Z10" s="94">
        <f>SZAK!Z79</f>
        <v>12</v>
      </c>
      <c r="AA10" s="97" t="s">
        <v>166</v>
      </c>
      <c r="AB10" s="94">
        <f>SZAK!AB79</f>
        <v>0</v>
      </c>
      <c r="AC10" s="94">
        <f>SZAK!AC79</f>
        <v>20</v>
      </c>
      <c r="AD10" s="94">
        <f>SZAK!AD79</f>
        <v>5</v>
      </c>
      <c r="AE10" s="97" t="s">
        <v>166</v>
      </c>
      <c r="AF10" s="94">
        <f>SZAK!AF79</f>
        <v>20</v>
      </c>
      <c r="AG10" s="94">
        <f>SZAK!AG79</f>
        <v>48</v>
      </c>
      <c r="AH10" s="94">
        <f>SZAK!AH79</f>
        <v>16</v>
      </c>
      <c r="AI10" s="97" t="s">
        <v>166</v>
      </c>
      <c r="AJ10" s="94">
        <f>SZAK!AJ79</f>
        <v>277</v>
      </c>
      <c r="AK10" s="94">
        <f>SZAK!AK79</f>
        <v>421</v>
      </c>
      <c r="AL10" s="94">
        <f>SZAK!AL79</f>
        <v>158</v>
      </c>
      <c r="AM10" s="98">
        <f>SUM(AJ10,AK10)</f>
        <v>698</v>
      </c>
      <c r="AN10" s="624"/>
      <c r="AO10" s="624"/>
    </row>
    <row r="11" spans="1:42" ht="15.75" x14ac:dyDescent="0.2">
      <c r="A11" s="553" t="s">
        <v>12</v>
      </c>
      <c r="B11" s="580"/>
      <c r="C11" s="165" t="s">
        <v>339</v>
      </c>
      <c r="D11" s="581"/>
      <c r="E11" s="581"/>
      <c r="F11" s="582"/>
      <c r="G11" s="583"/>
      <c r="H11" s="581"/>
      <c r="I11" s="581"/>
      <c r="J11" s="582"/>
      <c r="K11" s="580"/>
      <c r="L11" s="581"/>
      <c r="M11" s="581"/>
      <c r="N11" s="582"/>
      <c r="O11" s="580"/>
      <c r="P11" s="581"/>
      <c r="Q11" s="581"/>
      <c r="R11" s="582"/>
      <c r="S11" s="584"/>
      <c r="T11" s="581"/>
      <c r="U11" s="581"/>
      <c r="V11" s="582"/>
      <c r="W11" s="585"/>
      <c r="X11" s="581"/>
      <c r="Y11" s="581"/>
      <c r="Z11" s="582"/>
      <c r="AA11" s="586"/>
      <c r="AB11" s="581"/>
      <c r="AC11" s="581"/>
      <c r="AD11" s="582"/>
      <c r="AE11" s="586"/>
      <c r="AF11" s="581"/>
      <c r="AG11" s="581"/>
      <c r="AH11" s="582"/>
      <c r="AI11" s="586"/>
      <c r="AJ11" s="587"/>
      <c r="AK11" s="587"/>
      <c r="AL11" s="587"/>
      <c r="AM11" s="588"/>
      <c r="AN11" s="73"/>
      <c r="AO11" s="670"/>
    </row>
    <row r="12" spans="1:42" ht="15" x14ac:dyDescent="0.2">
      <c r="A12" s="446" t="s">
        <v>388</v>
      </c>
      <c r="B12" s="371" t="s">
        <v>151</v>
      </c>
      <c r="C12" s="447" t="s">
        <v>389</v>
      </c>
      <c r="D12" s="458"/>
      <c r="E12" s="458"/>
      <c r="F12" s="459"/>
      <c r="G12" s="625"/>
      <c r="H12" s="448"/>
      <c r="I12" s="458"/>
      <c r="J12" s="459"/>
      <c r="K12" s="460"/>
      <c r="L12" s="458"/>
      <c r="M12" s="458"/>
      <c r="N12" s="626"/>
      <c r="O12" s="457"/>
      <c r="P12" s="109">
        <v>4</v>
      </c>
      <c r="Q12" s="110">
        <v>4</v>
      </c>
      <c r="R12" s="627">
        <v>3</v>
      </c>
      <c r="S12" s="449" t="s">
        <v>30</v>
      </c>
      <c r="T12" s="109"/>
      <c r="U12" s="110"/>
      <c r="V12" s="111"/>
      <c r="W12" s="126"/>
      <c r="X12" s="628"/>
      <c r="Y12" s="628"/>
      <c r="Z12" s="629"/>
      <c r="AA12" s="630"/>
      <c r="AB12" s="458"/>
      <c r="AC12" s="458"/>
      <c r="AD12" s="459"/>
      <c r="AE12" s="457"/>
      <c r="AF12" s="458"/>
      <c r="AG12" s="458"/>
      <c r="AH12" s="459"/>
      <c r="AI12" s="457"/>
      <c r="AJ12" s="482">
        <f>SUM(D12,H12,L12,P12,T12,X12,AB12,AF12)</f>
        <v>4</v>
      </c>
      <c r="AK12" s="631">
        <f t="shared" ref="AK12:AL18" si="0">SUM(E12,I12,M12,Q12,U12,Y12,AC12,AG12)</f>
        <v>4</v>
      </c>
      <c r="AL12" s="482">
        <f t="shared" si="0"/>
        <v>3</v>
      </c>
      <c r="AM12" s="632">
        <f>SUM(AJ12,AK12)</f>
        <v>8</v>
      </c>
      <c r="AN12" s="68" t="s">
        <v>285</v>
      </c>
      <c r="AO12" s="670" t="s">
        <v>490</v>
      </c>
      <c r="AP12" s="48"/>
    </row>
    <row r="13" spans="1:42" s="350" customFormat="1" x14ac:dyDescent="0.2">
      <c r="A13" s="697" t="s">
        <v>390</v>
      </c>
      <c r="B13" s="558" t="s">
        <v>151</v>
      </c>
      <c r="C13" s="761" t="s">
        <v>391</v>
      </c>
      <c r="D13" s="109"/>
      <c r="E13" s="110"/>
      <c r="F13" s="111"/>
      <c r="G13" s="112"/>
      <c r="H13" s="109"/>
      <c r="I13" s="110"/>
      <c r="J13" s="111"/>
      <c r="K13" s="113"/>
      <c r="L13" s="110"/>
      <c r="M13" s="110"/>
      <c r="N13" s="111"/>
      <c r="O13" s="112"/>
      <c r="P13" s="109"/>
      <c r="Q13" s="442"/>
      <c r="R13" s="292"/>
      <c r="S13" s="264"/>
      <c r="T13" s="109"/>
      <c r="U13" s="110"/>
      <c r="V13" s="111"/>
      <c r="W13" s="114"/>
      <c r="X13" s="109">
        <v>8</v>
      </c>
      <c r="Y13" s="110">
        <v>8</v>
      </c>
      <c r="Z13" s="111">
        <v>4</v>
      </c>
      <c r="AA13" s="112" t="s">
        <v>49</v>
      </c>
      <c r="AB13" s="109"/>
      <c r="AC13" s="110"/>
      <c r="AD13" s="111"/>
      <c r="AE13" s="112"/>
      <c r="AF13" s="109"/>
      <c r="AG13" s="110"/>
      <c r="AH13" s="111"/>
      <c r="AI13" s="112"/>
      <c r="AJ13" s="71">
        <f t="shared" ref="AJ13" si="1">SUM(D13,H13,L13,P13,T13,X13,AB13,AF13)</f>
        <v>8</v>
      </c>
      <c r="AK13" s="72">
        <f t="shared" si="0"/>
        <v>8</v>
      </c>
      <c r="AL13" s="71">
        <f t="shared" ref="AL13" si="2">IF(J13+F13+N13+R13+V13+Z13+AD13+AH13=0,"",J13+F13+N13+R13+V13+Z13+AD13+AH13)</f>
        <v>4</v>
      </c>
      <c r="AM13" s="106">
        <f t="shared" ref="AM13:AM30" si="3">SUM(AJ13,AK13)</f>
        <v>16</v>
      </c>
      <c r="AN13" s="68" t="s">
        <v>285</v>
      </c>
      <c r="AO13" s="668" t="s">
        <v>554</v>
      </c>
      <c r="AP13" s="59"/>
    </row>
    <row r="14" spans="1:42" s="350" customFormat="1" x14ac:dyDescent="0.2">
      <c r="A14" s="697" t="s">
        <v>392</v>
      </c>
      <c r="B14" s="558" t="s">
        <v>151</v>
      </c>
      <c r="C14" s="761" t="s">
        <v>393</v>
      </c>
      <c r="D14" s="109"/>
      <c r="E14" s="110"/>
      <c r="F14" s="111"/>
      <c r="G14" s="112"/>
      <c r="H14" s="109"/>
      <c r="I14" s="110"/>
      <c r="J14" s="111"/>
      <c r="K14" s="113"/>
      <c r="L14" s="110"/>
      <c r="M14" s="110"/>
      <c r="N14" s="111"/>
      <c r="O14" s="112"/>
      <c r="P14" s="109"/>
      <c r="Q14" s="442"/>
      <c r="R14" s="292"/>
      <c r="S14" s="264"/>
      <c r="T14" s="109"/>
      <c r="U14" s="110"/>
      <c r="V14" s="111"/>
      <c r="W14" s="114"/>
      <c r="X14" s="109"/>
      <c r="Y14" s="110"/>
      <c r="Z14" s="111"/>
      <c r="AA14" s="112"/>
      <c r="AB14" s="109"/>
      <c r="AC14" s="110"/>
      <c r="AD14" s="111"/>
      <c r="AE14" s="112"/>
      <c r="AF14" s="109">
        <v>8</v>
      </c>
      <c r="AG14" s="110">
        <v>8</v>
      </c>
      <c r="AH14" s="649">
        <v>3</v>
      </c>
      <c r="AI14" s="114" t="s">
        <v>30</v>
      </c>
      <c r="AJ14" s="71">
        <f>SUM(D14,H14,L14,P14,T14,X14,AB14,AF14)</f>
        <v>8</v>
      </c>
      <c r="AK14" s="72">
        <f>SUM(E14,I14,M14,Q14,U14,Y14,AC14,AG14)</f>
        <v>8</v>
      </c>
      <c r="AL14" s="71">
        <f>IF(J14+F14+N14+R14+V14+Z14+AD14+AH14=0,"",J14+F14+N14+R14+V14+Z14+AD14+AH14)</f>
        <v>3</v>
      </c>
      <c r="AM14" s="106">
        <f t="shared" si="3"/>
        <v>16</v>
      </c>
      <c r="AN14" s="68" t="s">
        <v>285</v>
      </c>
      <c r="AO14" s="668" t="s">
        <v>554</v>
      </c>
      <c r="AP14" s="59"/>
    </row>
    <row r="15" spans="1:42" s="350" customFormat="1" x14ac:dyDescent="0.2">
      <c r="A15" s="655" t="s">
        <v>394</v>
      </c>
      <c r="B15" s="558" t="s">
        <v>151</v>
      </c>
      <c r="C15" s="451" t="s">
        <v>395</v>
      </c>
      <c r="D15" s="109"/>
      <c r="E15" s="110"/>
      <c r="F15" s="111"/>
      <c r="G15" s="112"/>
      <c r="H15" s="109"/>
      <c r="I15" s="110"/>
      <c r="J15" s="111"/>
      <c r="K15" s="113"/>
      <c r="L15" s="110"/>
      <c r="M15" s="110"/>
      <c r="N15" s="111"/>
      <c r="O15" s="112"/>
      <c r="P15" s="109"/>
      <c r="Q15" s="442"/>
      <c r="R15" s="452"/>
      <c r="S15" s="453"/>
      <c r="T15" s="109"/>
      <c r="U15" s="110"/>
      <c r="V15" s="111"/>
      <c r="W15" s="114"/>
      <c r="X15" s="109">
        <v>16</v>
      </c>
      <c r="Y15" s="110">
        <v>4</v>
      </c>
      <c r="Z15" s="111">
        <v>4</v>
      </c>
      <c r="AA15" s="112" t="s">
        <v>30</v>
      </c>
      <c r="AB15" s="109"/>
      <c r="AC15" s="110"/>
      <c r="AD15" s="111"/>
      <c r="AE15" s="112"/>
      <c r="AF15" s="109"/>
      <c r="AG15" s="110"/>
      <c r="AH15" s="111"/>
      <c r="AI15" s="112"/>
      <c r="AJ15" s="71">
        <f t="shared" ref="AJ15:AJ16" si="4">SUM(D15,H15,L15,P15,T15,X15,AB15,AF15)</f>
        <v>16</v>
      </c>
      <c r="AK15" s="72">
        <f t="shared" ref="AK15:AK16" si="5">SUM(E15,I15,M15,Q15,U15,Y15,AC15,AG15)</f>
        <v>4</v>
      </c>
      <c r="AL15" s="71">
        <f t="shared" ref="AL15:AL16" si="6">IF(J15+F15+N15+R15+V15+Z15+AD15+AH15=0,"",J15+F15+N15+R15+V15+Z15+AD15+AH15)</f>
        <v>4</v>
      </c>
      <c r="AM15" s="106">
        <f t="shared" si="3"/>
        <v>20</v>
      </c>
      <c r="AN15" s="68" t="s">
        <v>285</v>
      </c>
      <c r="AO15" s="670" t="s">
        <v>490</v>
      </c>
      <c r="AP15" s="59"/>
    </row>
    <row r="16" spans="1:42" s="350" customFormat="1" x14ac:dyDescent="0.2">
      <c r="A16" s="655" t="s">
        <v>396</v>
      </c>
      <c r="B16" s="558" t="s">
        <v>151</v>
      </c>
      <c r="C16" s="743" t="s">
        <v>397</v>
      </c>
      <c r="D16" s="109"/>
      <c r="E16" s="110"/>
      <c r="F16" s="111"/>
      <c r="G16" s="112"/>
      <c r="H16" s="109"/>
      <c r="I16" s="110"/>
      <c r="J16" s="111"/>
      <c r="K16" s="113"/>
      <c r="L16" s="110"/>
      <c r="M16" s="110"/>
      <c r="N16" s="111"/>
      <c r="O16" s="112"/>
      <c r="P16" s="109"/>
      <c r="Q16" s="442"/>
      <c r="R16" s="454"/>
      <c r="S16" s="449"/>
      <c r="T16" s="109"/>
      <c r="U16" s="110"/>
      <c r="V16" s="111"/>
      <c r="W16" s="114"/>
      <c r="X16" s="109"/>
      <c r="Y16" s="110"/>
      <c r="Z16" s="111"/>
      <c r="AA16" s="112"/>
      <c r="AB16" s="109"/>
      <c r="AC16" s="110"/>
      <c r="AD16" s="111"/>
      <c r="AE16" s="112"/>
      <c r="AF16" s="109">
        <v>8</v>
      </c>
      <c r="AG16" s="110">
        <v>8</v>
      </c>
      <c r="AH16" s="111">
        <v>3</v>
      </c>
      <c r="AI16" s="112" t="s">
        <v>30</v>
      </c>
      <c r="AJ16" s="71">
        <f t="shared" si="4"/>
        <v>8</v>
      </c>
      <c r="AK16" s="72">
        <f t="shared" si="5"/>
        <v>8</v>
      </c>
      <c r="AL16" s="71">
        <f t="shared" si="6"/>
        <v>3</v>
      </c>
      <c r="AM16" s="106">
        <f t="shared" si="3"/>
        <v>16</v>
      </c>
      <c r="AN16" s="68" t="s">
        <v>285</v>
      </c>
      <c r="AO16" s="670" t="s">
        <v>490</v>
      </c>
      <c r="AP16" s="59"/>
    </row>
    <row r="17" spans="1:42" ht="15" x14ac:dyDescent="0.2">
      <c r="A17" s="747" t="s">
        <v>398</v>
      </c>
      <c r="B17" s="455" t="s">
        <v>151</v>
      </c>
      <c r="C17" s="744" t="s">
        <v>399</v>
      </c>
      <c r="D17" s="458" t="s">
        <v>31</v>
      </c>
      <c r="E17" s="458" t="s">
        <v>31</v>
      </c>
      <c r="F17" s="459"/>
      <c r="G17" s="456"/>
      <c r="H17" s="450"/>
      <c r="I17" s="110"/>
      <c r="J17" s="111"/>
      <c r="K17" s="113"/>
      <c r="L17" s="110"/>
      <c r="M17" s="110"/>
      <c r="N17" s="111"/>
      <c r="O17" s="114"/>
      <c r="P17" s="450"/>
      <c r="Q17" s="110">
        <v>8</v>
      </c>
      <c r="R17" s="111">
        <v>2</v>
      </c>
      <c r="S17" s="113" t="s">
        <v>49</v>
      </c>
      <c r="T17" s="109"/>
      <c r="U17" s="110"/>
      <c r="V17" s="111"/>
      <c r="W17" s="114"/>
      <c r="X17" s="109"/>
      <c r="Y17" s="110"/>
      <c r="Z17" s="111"/>
      <c r="AA17" s="112"/>
      <c r="AB17" s="458"/>
      <c r="AC17" s="458"/>
      <c r="AD17" s="459"/>
      <c r="AE17" s="456"/>
      <c r="AF17" s="458"/>
      <c r="AG17" s="458"/>
      <c r="AH17" s="459"/>
      <c r="AI17" s="456"/>
      <c r="AJ17" s="482">
        <f>SUM(D17,H17,L17,P17,T17,X17,AB17,AF17)</f>
        <v>0</v>
      </c>
      <c r="AK17" s="631">
        <f t="shared" si="0"/>
        <v>8</v>
      </c>
      <c r="AL17" s="482">
        <f t="shared" si="0"/>
        <v>2</v>
      </c>
      <c r="AM17" s="632">
        <f t="shared" si="3"/>
        <v>8</v>
      </c>
      <c r="AN17" s="68" t="s">
        <v>456</v>
      </c>
      <c r="AO17" s="670" t="s">
        <v>491</v>
      </c>
      <c r="AP17" s="48"/>
    </row>
    <row r="18" spans="1:42" ht="15" x14ac:dyDescent="0.2">
      <c r="A18" s="685" t="s">
        <v>400</v>
      </c>
      <c r="B18" s="455" t="s">
        <v>151</v>
      </c>
      <c r="C18" s="682" t="s">
        <v>401</v>
      </c>
      <c r="D18" s="458" t="s">
        <v>31</v>
      </c>
      <c r="E18" s="458" t="s">
        <v>31</v>
      </c>
      <c r="F18" s="459"/>
      <c r="G18" s="456"/>
      <c r="H18" s="450"/>
      <c r="I18" s="110"/>
      <c r="J18" s="111"/>
      <c r="K18" s="113"/>
      <c r="L18" s="110">
        <v>20</v>
      </c>
      <c r="M18" s="110"/>
      <c r="N18" s="111">
        <v>2</v>
      </c>
      <c r="O18" s="114" t="s">
        <v>108</v>
      </c>
      <c r="P18" s="109"/>
      <c r="Q18" s="110"/>
      <c r="R18" s="111"/>
      <c r="S18" s="113"/>
      <c r="T18" s="110"/>
      <c r="U18" s="110"/>
      <c r="V18" s="111"/>
      <c r="W18" s="113"/>
      <c r="X18" s="110"/>
      <c r="Y18" s="110"/>
      <c r="Z18" s="111"/>
      <c r="AA18" s="112"/>
      <c r="AB18" s="458"/>
      <c r="AC18" s="458"/>
      <c r="AD18" s="459"/>
      <c r="AE18" s="456"/>
      <c r="AF18" s="458"/>
      <c r="AG18" s="458"/>
      <c r="AH18" s="459"/>
      <c r="AI18" s="456"/>
      <c r="AJ18" s="482">
        <f>SUM(D18,H18,L18,P18,T18,X18,AB18,AF18)</f>
        <v>20</v>
      </c>
      <c r="AK18" s="631">
        <f t="shared" si="0"/>
        <v>0</v>
      </c>
      <c r="AL18" s="482">
        <f t="shared" si="0"/>
        <v>2</v>
      </c>
      <c r="AM18" s="632">
        <f t="shared" si="3"/>
        <v>20</v>
      </c>
      <c r="AN18" s="692" t="s">
        <v>269</v>
      </c>
      <c r="AO18" s="670" t="s">
        <v>492</v>
      </c>
      <c r="AP18" s="48"/>
    </row>
    <row r="19" spans="1:42" ht="15" x14ac:dyDescent="0.2">
      <c r="A19" s="685" t="s">
        <v>402</v>
      </c>
      <c r="B19" s="455" t="s">
        <v>151</v>
      </c>
      <c r="C19" s="682" t="s">
        <v>403</v>
      </c>
      <c r="D19" s="458" t="s">
        <v>31</v>
      </c>
      <c r="E19" s="458" t="s">
        <v>31</v>
      </c>
      <c r="F19" s="459"/>
      <c r="G19" s="456"/>
      <c r="H19" s="450"/>
      <c r="I19" s="110"/>
      <c r="J19" s="111"/>
      <c r="K19" s="113"/>
      <c r="L19" s="110"/>
      <c r="M19" s="110"/>
      <c r="N19" s="111"/>
      <c r="O19" s="114"/>
      <c r="P19" s="109">
        <v>16</v>
      </c>
      <c r="Q19" s="110"/>
      <c r="R19" s="111">
        <v>2</v>
      </c>
      <c r="S19" s="113" t="s">
        <v>108</v>
      </c>
      <c r="T19" s="110"/>
      <c r="U19" s="110"/>
      <c r="V19" s="111"/>
      <c r="W19" s="113"/>
      <c r="X19" s="110"/>
      <c r="Y19" s="110"/>
      <c r="Z19" s="111"/>
      <c r="AA19" s="112"/>
      <c r="AB19" s="458"/>
      <c r="AC19" s="458"/>
      <c r="AD19" s="459"/>
      <c r="AE19" s="456"/>
      <c r="AF19" s="458"/>
      <c r="AG19" s="458"/>
      <c r="AH19" s="459"/>
      <c r="AI19" s="456"/>
      <c r="AJ19" s="482">
        <f t="shared" ref="AJ19:AJ30" si="7">SUM(D19,H19,L19,P19,T19,X19,AB19,AF19)</f>
        <v>16</v>
      </c>
      <c r="AK19" s="631">
        <f t="shared" ref="AK19:AK30" si="8">SUM(E19,I19,M19,Q19,U19,Y19,AC19,AG19)</f>
        <v>0</v>
      </c>
      <c r="AL19" s="482">
        <f t="shared" ref="AL19:AL30" si="9">SUM(F19,J19,N19,R19,V19,Z19,AD19,AH19)</f>
        <v>2</v>
      </c>
      <c r="AM19" s="632">
        <f t="shared" si="3"/>
        <v>16</v>
      </c>
      <c r="AN19" s="692" t="s">
        <v>269</v>
      </c>
      <c r="AO19" s="671" t="s">
        <v>492</v>
      </c>
      <c r="AP19" s="48"/>
    </row>
    <row r="20" spans="1:42" ht="15" x14ac:dyDescent="0.2">
      <c r="A20" s="685" t="s">
        <v>404</v>
      </c>
      <c r="B20" s="455" t="s">
        <v>151</v>
      </c>
      <c r="C20" s="682" t="s">
        <v>405</v>
      </c>
      <c r="D20" s="458" t="s">
        <v>31</v>
      </c>
      <c r="E20" s="458" t="s">
        <v>31</v>
      </c>
      <c r="F20" s="459"/>
      <c r="G20" s="456"/>
      <c r="H20" s="450"/>
      <c r="I20" s="110"/>
      <c r="J20" s="111"/>
      <c r="K20" s="113"/>
      <c r="L20" s="110"/>
      <c r="M20" s="110"/>
      <c r="N20" s="111"/>
      <c r="O20" s="114"/>
      <c r="P20" s="109"/>
      <c r="Q20" s="110"/>
      <c r="R20" s="111"/>
      <c r="S20" s="113"/>
      <c r="T20" s="110">
        <v>16</v>
      </c>
      <c r="U20" s="110"/>
      <c r="V20" s="111">
        <v>3</v>
      </c>
      <c r="W20" s="113" t="s">
        <v>108</v>
      </c>
      <c r="X20" s="110"/>
      <c r="Y20" s="110"/>
      <c r="Z20" s="111"/>
      <c r="AA20" s="112"/>
      <c r="AB20" s="458"/>
      <c r="AC20" s="458"/>
      <c r="AD20" s="459"/>
      <c r="AE20" s="456"/>
      <c r="AF20" s="458"/>
      <c r="AG20" s="458"/>
      <c r="AH20" s="459"/>
      <c r="AI20" s="456"/>
      <c r="AJ20" s="482">
        <f t="shared" si="7"/>
        <v>16</v>
      </c>
      <c r="AK20" s="631">
        <f t="shared" si="8"/>
        <v>0</v>
      </c>
      <c r="AL20" s="482">
        <f t="shared" si="9"/>
        <v>3</v>
      </c>
      <c r="AM20" s="632">
        <f t="shared" si="3"/>
        <v>16</v>
      </c>
      <c r="AN20" s="692" t="s">
        <v>502</v>
      </c>
      <c r="AO20" s="671" t="s">
        <v>493</v>
      </c>
      <c r="AP20" s="48"/>
    </row>
    <row r="21" spans="1:42" ht="15" x14ac:dyDescent="0.2">
      <c r="A21" s="666" t="s">
        <v>406</v>
      </c>
      <c r="B21" s="455" t="s">
        <v>151</v>
      </c>
      <c r="C21" s="664" t="s">
        <v>407</v>
      </c>
      <c r="D21" s="458" t="s">
        <v>31</v>
      </c>
      <c r="E21" s="458" t="s">
        <v>31</v>
      </c>
      <c r="F21" s="459"/>
      <c r="G21" s="456"/>
      <c r="H21" s="450"/>
      <c r="I21" s="110"/>
      <c r="J21" s="111"/>
      <c r="K21" s="113"/>
      <c r="L21" s="110"/>
      <c r="M21" s="110"/>
      <c r="N21" s="111"/>
      <c r="O21" s="114"/>
      <c r="P21" s="109"/>
      <c r="Q21" s="110"/>
      <c r="R21" s="111"/>
      <c r="S21" s="113"/>
      <c r="T21" s="110"/>
      <c r="U21" s="110"/>
      <c r="V21" s="111"/>
      <c r="W21" s="113"/>
      <c r="X21" s="110">
        <v>16</v>
      </c>
      <c r="Y21" s="110"/>
      <c r="Z21" s="111">
        <v>2</v>
      </c>
      <c r="AA21" s="112" t="s">
        <v>108</v>
      </c>
      <c r="AB21" s="458"/>
      <c r="AC21" s="458"/>
      <c r="AD21" s="459"/>
      <c r="AE21" s="456"/>
      <c r="AF21" s="458"/>
      <c r="AG21" s="458"/>
      <c r="AH21" s="459"/>
      <c r="AI21" s="456"/>
      <c r="AJ21" s="482">
        <f t="shared" si="7"/>
        <v>16</v>
      </c>
      <c r="AK21" s="631">
        <f t="shared" si="8"/>
        <v>0</v>
      </c>
      <c r="AL21" s="482">
        <f t="shared" si="9"/>
        <v>2</v>
      </c>
      <c r="AM21" s="632">
        <f t="shared" si="3"/>
        <v>16</v>
      </c>
      <c r="AN21" s="692" t="s">
        <v>502</v>
      </c>
      <c r="AO21" s="762" t="s">
        <v>567</v>
      </c>
      <c r="AP21" s="48"/>
    </row>
    <row r="22" spans="1:42" ht="15" x14ac:dyDescent="0.2">
      <c r="A22" s="666" t="s">
        <v>408</v>
      </c>
      <c r="B22" s="455" t="s">
        <v>151</v>
      </c>
      <c r="C22" s="664" t="s">
        <v>409</v>
      </c>
      <c r="D22" s="450" t="s">
        <v>31</v>
      </c>
      <c r="E22" s="458" t="s">
        <v>31</v>
      </c>
      <c r="F22" s="459"/>
      <c r="G22" s="456"/>
      <c r="H22" s="450"/>
      <c r="I22" s="110"/>
      <c r="J22" s="111"/>
      <c r="K22" s="113"/>
      <c r="L22" s="110"/>
      <c r="M22" s="110"/>
      <c r="N22" s="111"/>
      <c r="O22" s="114"/>
      <c r="P22" s="109"/>
      <c r="Q22" s="110"/>
      <c r="R22" s="111"/>
      <c r="S22" s="113"/>
      <c r="T22" s="109">
        <v>20</v>
      </c>
      <c r="U22" s="110"/>
      <c r="V22" s="111">
        <v>2</v>
      </c>
      <c r="W22" s="113" t="s">
        <v>108</v>
      </c>
      <c r="X22" s="458"/>
      <c r="Y22" s="458"/>
      <c r="Z22" s="459"/>
      <c r="AA22" s="456"/>
      <c r="AB22" s="458"/>
      <c r="AC22" s="458"/>
      <c r="AD22" s="459"/>
      <c r="AE22" s="456"/>
      <c r="AF22" s="458"/>
      <c r="AG22" s="458"/>
      <c r="AH22" s="459"/>
      <c r="AI22" s="456"/>
      <c r="AJ22" s="482">
        <f t="shared" si="7"/>
        <v>20</v>
      </c>
      <c r="AK22" s="631">
        <f t="shared" si="8"/>
        <v>0</v>
      </c>
      <c r="AL22" s="482">
        <f t="shared" si="9"/>
        <v>2</v>
      </c>
      <c r="AM22" s="632">
        <f t="shared" si="3"/>
        <v>20</v>
      </c>
      <c r="AN22" s="692" t="s">
        <v>466</v>
      </c>
      <c r="AO22" s="762" t="s">
        <v>568</v>
      </c>
      <c r="AP22" s="48"/>
    </row>
    <row r="23" spans="1:42" ht="15" x14ac:dyDescent="0.2">
      <c r="A23" s="666" t="s">
        <v>410</v>
      </c>
      <c r="B23" s="455" t="s">
        <v>151</v>
      </c>
      <c r="C23" s="664" t="s">
        <v>411</v>
      </c>
      <c r="D23" s="450"/>
      <c r="E23" s="458"/>
      <c r="F23" s="459"/>
      <c r="G23" s="456"/>
      <c r="H23" s="450"/>
      <c r="I23" s="110"/>
      <c r="J23" s="111"/>
      <c r="K23" s="113"/>
      <c r="L23" s="110"/>
      <c r="M23" s="110"/>
      <c r="N23" s="111"/>
      <c r="O23" s="114"/>
      <c r="P23" s="109"/>
      <c r="Q23" s="110"/>
      <c r="R23" s="111"/>
      <c r="S23" s="113"/>
      <c r="T23" s="110"/>
      <c r="U23" s="110"/>
      <c r="V23" s="111"/>
      <c r="W23" s="113"/>
      <c r="X23" s="110">
        <v>20</v>
      </c>
      <c r="Y23" s="110"/>
      <c r="Z23" s="111">
        <v>2</v>
      </c>
      <c r="AA23" s="113" t="s">
        <v>108</v>
      </c>
      <c r="AB23" s="458"/>
      <c r="AC23" s="458"/>
      <c r="AD23" s="459"/>
      <c r="AE23" s="456"/>
      <c r="AF23" s="458"/>
      <c r="AG23" s="458"/>
      <c r="AH23" s="459"/>
      <c r="AI23" s="456"/>
      <c r="AJ23" s="482">
        <f t="shared" si="7"/>
        <v>20</v>
      </c>
      <c r="AK23" s="631">
        <f t="shared" si="8"/>
        <v>0</v>
      </c>
      <c r="AL23" s="482">
        <f t="shared" si="9"/>
        <v>2</v>
      </c>
      <c r="AM23" s="632">
        <f t="shared" si="3"/>
        <v>20</v>
      </c>
      <c r="AN23" s="692" t="s">
        <v>466</v>
      </c>
      <c r="AO23" s="762" t="s">
        <v>568</v>
      </c>
      <c r="AP23" s="48"/>
    </row>
    <row r="24" spans="1:42" ht="15" x14ac:dyDescent="0.2">
      <c r="A24" s="685" t="s">
        <v>412</v>
      </c>
      <c r="B24" s="455" t="s">
        <v>151</v>
      </c>
      <c r="C24" s="745" t="s">
        <v>413</v>
      </c>
      <c r="D24" s="450"/>
      <c r="E24" s="458"/>
      <c r="F24" s="459"/>
      <c r="G24" s="456"/>
      <c r="H24" s="450"/>
      <c r="I24" s="458"/>
      <c r="J24" s="459"/>
      <c r="K24" s="460"/>
      <c r="L24" s="458"/>
      <c r="M24" s="458"/>
      <c r="N24" s="459"/>
      <c r="O24" s="457"/>
      <c r="P24" s="450"/>
      <c r="Q24" s="458"/>
      <c r="R24" s="459"/>
      <c r="S24" s="460"/>
      <c r="T24" s="110"/>
      <c r="U24" s="110"/>
      <c r="V24" s="111"/>
      <c r="W24" s="112"/>
      <c r="X24" s="110">
        <v>12</v>
      </c>
      <c r="Y24" s="110">
        <v>8</v>
      </c>
      <c r="Z24" s="111">
        <v>3</v>
      </c>
      <c r="AA24" s="112" t="s">
        <v>30</v>
      </c>
      <c r="AB24" s="458"/>
      <c r="AC24" s="110"/>
      <c r="AD24" s="111"/>
      <c r="AE24" s="112"/>
      <c r="AF24" s="110"/>
      <c r="AG24" s="110"/>
      <c r="AH24" s="111"/>
      <c r="AI24" s="112"/>
      <c r="AJ24" s="482">
        <f t="shared" si="7"/>
        <v>12</v>
      </c>
      <c r="AK24" s="631">
        <f t="shared" si="8"/>
        <v>8</v>
      </c>
      <c r="AL24" s="482">
        <f t="shared" si="9"/>
        <v>3</v>
      </c>
      <c r="AM24" s="632">
        <f t="shared" si="3"/>
        <v>20</v>
      </c>
      <c r="AN24" s="692" t="s">
        <v>285</v>
      </c>
      <c r="AO24" s="670" t="s">
        <v>490</v>
      </c>
      <c r="AP24" s="48"/>
    </row>
    <row r="25" spans="1:42" ht="15" x14ac:dyDescent="0.2">
      <c r="A25" s="685" t="s">
        <v>414</v>
      </c>
      <c r="B25" s="558" t="s">
        <v>151</v>
      </c>
      <c r="C25" s="682" t="s">
        <v>415</v>
      </c>
      <c r="D25" s="450"/>
      <c r="E25" s="458"/>
      <c r="F25" s="459"/>
      <c r="G25" s="456"/>
      <c r="H25" s="450"/>
      <c r="I25" s="458"/>
      <c r="J25" s="459"/>
      <c r="K25" s="460"/>
      <c r="L25" s="458"/>
      <c r="M25" s="458"/>
      <c r="N25" s="459"/>
      <c r="O25" s="457"/>
      <c r="P25" s="450"/>
      <c r="Q25" s="458"/>
      <c r="R25" s="459"/>
      <c r="S25" s="460"/>
      <c r="T25" s="458"/>
      <c r="U25" s="458"/>
      <c r="V25" s="459"/>
      <c r="W25" s="460"/>
      <c r="X25" s="458"/>
      <c r="Y25" s="458"/>
      <c r="Z25" s="459"/>
      <c r="AA25" s="456"/>
      <c r="AB25" s="458"/>
      <c r="AC25" s="110"/>
      <c r="AD25" s="111"/>
      <c r="AE25" s="112"/>
      <c r="AF25" s="110">
        <v>8</v>
      </c>
      <c r="AG25" s="110"/>
      <c r="AH25" s="111">
        <v>2</v>
      </c>
      <c r="AI25" s="112" t="s">
        <v>105</v>
      </c>
      <c r="AJ25" s="482">
        <f t="shared" si="7"/>
        <v>8</v>
      </c>
      <c r="AK25" s="631">
        <f t="shared" si="8"/>
        <v>0</v>
      </c>
      <c r="AL25" s="482">
        <f t="shared" si="9"/>
        <v>2</v>
      </c>
      <c r="AM25" s="632">
        <f t="shared" si="3"/>
        <v>8</v>
      </c>
      <c r="AN25" s="692" t="s">
        <v>466</v>
      </c>
      <c r="AO25" s="670" t="s">
        <v>313</v>
      </c>
      <c r="AP25" s="48"/>
    </row>
    <row r="26" spans="1:42" ht="15" x14ac:dyDescent="0.2">
      <c r="A26" s="748" t="s">
        <v>416</v>
      </c>
      <c r="B26" s="455" t="s">
        <v>151</v>
      </c>
      <c r="C26" s="746" t="s">
        <v>417</v>
      </c>
      <c r="D26" s="450"/>
      <c r="E26" s="458"/>
      <c r="F26" s="459"/>
      <c r="G26" s="456"/>
      <c r="H26" s="450"/>
      <c r="I26" s="458"/>
      <c r="J26" s="459"/>
      <c r="K26" s="460"/>
      <c r="L26" s="458"/>
      <c r="M26" s="458"/>
      <c r="N26" s="459"/>
      <c r="O26" s="457"/>
      <c r="P26" s="450"/>
      <c r="Q26" s="458"/>
      <c r="R26" s="459"/>
      <c r="S26" s="460"/>
      <c r="T26" s="458"/>
      <c r="U26" s="458"/>
      <c r="V26" s="459"/>
      <c r="W26" s="460"/>
      <c r="X26" s="461"/>
      <c r="Y26" s="461"/>
      <c r="Z26" s="462"/>
      <c r="AA26" s="456"/>
      <c r="AB26" s="461"/>
      <c r="AC26" s="396">
        <v>4</v>
      </c>
      <c r="AD26" s="464">
        <v>5</v>
      </c>
      <c r="AE26" s="112" t="s">
        <v>49</v>
      </c>
      <c r="AF26" s="110"/>
      <c r="AG26" s="110"/>
      <c r="AH26" s="111"/>
      <c r="AI26" s="112"/>
      <c r="AJ26" s="482">
        <f t="shared" si="7"/>
        <v>0</v>
      </c>
      <c r="AK26" s="631">
        <f t="shared" si="8"/>
        <v>4</v>
      </c>
      <c r="AL26" s="482">
        <f t="shared" si="9"/>
        <v>5</v>
      </c>
      <c r="AM26" s="632">
        <f t="shared" si="3"/>
        <v>4</v>
      </c>
      <c r="AN26" s="692" t="s">
        <v>285</v>
      </c>
      <c r="AO26" s="670" t="s">
        <v>490</v>
      </c>
      <c r="AP26" s="48"/>
    </row>
    <row r="27" spans="1:42" ht="15" x14ac:dyDescent="0.2">
      <c r="A27" s="748" t="s">
        <v>418</v>
      </c>
      <c r="B27" s="455" t="s">
        <v>151</v>
      </c>
      <c r="C27" s="746" t="s">
        <v>419</v>
      </c>
      <c r="D27" s="450"/>
      <c r="E27" s="458"/>
      <c r="F27" s="459"/>
      <c r="G27" s="456"/>
      <c r="H27" s="450"/>
      <c r="I27" s="458"/>
      <c r="J27" s="459"/>
      <c r="K27" s="460"/>
      <c r="L27" s="458"/>
      <c r="M27" s="458"/>
      <c r="N27" s="459"/>
      <c r="O27" s="457"/>
      <c r="P27" s="450"/>
      <c r="Q27" s="458"/>
      <c r="R27" s="459"/>
      <c r="S27" s="460"/>
      <c r="T27" s="461"/>
      <c r="U27" s="461"/>
      <c r="V27" s="462"/>
      <c r="W27" s="463"/>
      <c r="X27" s="458"/>
      <c r="Y27" s="458"/>
      <c r="Z27" s="459"/>
      <c r="AA27" s="456"/>
      <c r="AB27" s="458"/>
      <c r="AC27" s="110"/>
      <c r="AD27" s="111"/>
      <c r="AE27" s="112"/>
      <c r="AF27" s="110"/>
      <c r="AG27" s="110">
        <v>12</v>
      </c>
      <c r="AH27" s="111">
        <v>2</v>
      </c>
      <c r="AI27" s="112" t="s">
        <v>30</v>
      </c>
      <c r="AJ27" s="482">
        <f t="shared" si="7"/>
        <v>0</v>
      </c>
      <c r="AK27" s="631">
        <f t="shared" si="8"/>
        <v>12</v>
      </c>
      <c r="AL27" s="482">
        <f t="shared" si="9"/>
        <v>2</v>
      </c>
      <c r="AM27" s="632">
        <f t="shared" si="3"/>
        <v>12</v>
      </c>
      <c r="AN27" s="692" t="s">
        <v>496</v>
      </c>
      <c r="AO27" s="670" t="s">
        <v>494</v>
      </c>
      <c r="AP27" s="48"/>
    </row>
    <row r="28" spans="1:42" ht="15" x14ac:dyDescent="0.2">
      <c r="A28" s="685" t="s">
        <v>420</v>
      </c>
      <c r="B28" s="558" t="s">
        <v>28</v>
      </c>
      <c r="C28" s="682" t="s">
        <v>421</v>
      </c>
      <c r="D28" s="450"/>
      <c r="E28" s="458"/>
      <c r="F28" s="459"/>
      <c r="G28" s="456"/>
      <c r="H28" s="450"/>
      <c r="I28" s="458"/>
      <c r="J28" s="459"/>
      <c r="K28" s="460"/>
      <c r="L28" s="109">
        <v>12</v>
      </c>
      <c r="M28" s="110"/>
      <c r="N28" s="111">
        <v>3</v>
      </c>
      <c r="O28" s="113" t="s">
        <v>352</v>
      </c>
      <c r="P28" s="450"/>
      <c r="Q28" s="458"/>
      <c r="R28" s="459"/>
      <c r="S28" s="460"/>
      <c r="T28" s="461"/>
      <c r="U28" s="461"/>
      <c r="V28" s="462"/>
      <c r="W28" s="463"/>
      <c r="X28" s="458"/>
      <c r="Y28" s="458"/>
      <c r="Z28" s="459"/>
      <c r="AA28" s="456"/>
      <c r="AB28" s="458"/>
      <c r="AC28" s="110"/>
      <c r="AD28" s="111"/>
      <c r="AE28" s="112"/>
      <c r="AF28" s="110"/>
      <c r="AG28" s="110"/>
      <c r="AH28" s="111"/>
      <c r="AI28" s="112"/>
      <c r="AJ28" s="482">
        <f t="shared" si="7"/>
        <v>12</v>
      </c>
      <c r="AK28" s="631">
        <f t="shared" si="8"/>
        <v>0</v>
      </c>
      <c r="AL28" s="482">
        <f t="shared" si="9"/>
        <v>3</v>
      </c>
      <c r="AM28" s="632">
        <f t="shared" si="3"/>
        <v>12</v>
      </c>
      <c r="AN28" s="692" t="s">
        <v>303</v>
      </c>
      <c r="AO28" s="670" t="s">
        <v>489</v>
      </c>
      <c r="AP28" s="48"/>
    </row>
    <row r="29" spans="1:42" ht="15" x14ac:dyDescent="0.2">
      <c r="A29" s="685" t="s">
        <v>422</v>
      </c>
      <c r="B29" s="558" t="s">
        <v>28</v>
      </c>
      <c r="C29" s="559" t="s">
        <v>423</v>
      </c>
      <c r="D29" s="450"/>
      <c r="E29" s="458"/>
      <c r="F29" s="459"/>
      <c r="G29" s="456"/>
      <c r="H29" s="450"/>
      <c r="I29" s="458"/>
      <c r="J29" s="459"/>
      <c r="K29" s="460"/>
      <c r="L29" s="458"/>
      <c r="M29" s="458"/>
      <c r="N29" s="459"/>
      <c r="O29" s="457"/>
      <c r="P29" s="110">
        <v>12</v>
      </c>
      <c r="Q29" s="110"/>
      <c r="R29" s="115">
        <v>2</v>
      </c>
      <c r="S29" s="441" t="s">
        <v>349</v>
      </c>
      <c r="T29" s="458"/>
      <c r="U29" s="458"/>
      <c r="V29" s="459"/>
      <c r="W29" s="460"/>
      <c r="X29" s="458"/>
      <c r="Y29" s="458"/>
      <c r="Z29" s="459"/>
      <c r="AA29" s="456"/>
      <c r="AB29" s="458"/>
      <c r="AC29" s="458"/>
      <c r="AD29" s="459"/>
      <c r="AE29" s="456"/>
      <c r="AF29" s="458"/>
      <c r="AG29" s="458"/>
      <c r="AH29" s="459"/>
      <c r="AI29" s="456"/>
      <c r="AJ29" s="482">
        <f t="shared" si="7"/>
        <v>12</v>
      </c>
      <c r="AK29" s="631">
        <f t="shared" si="8"/>
        <v>0</v>
      </c>
      <c r="AL29" s="482">
        <f t="shared" si="9"/>
        <v>2</v>
      </c>
      <c r="AM29" s="632">
        <f t="shared" si="3"/>
        <v>12</v>
      </c>
      <c r="AN29" s="692" t="s">
        <v>303</v>
      </c>
      <c r="AO29" s="670" t="s">
        <v>489</v>
      </c>
      <c r="AP29" s="48"/>
    </row>
    <row r="30" spans="1:42" ht="15" x14ac:dyDescent="0.2">
      <c r="A30" s="656" t="s">
        <v>424</v>
      </c>
      <c r="B30" s="455"/>
      <c r="C30" s="398" t="s">
        <v>425</v>
      </c>
      <c r="D30" s="450"/>
      <c r="E30" s="458"/>
      <c r="F30" s="459"/>
      <c r="G30" s="456"/>
      <c r="H30" s="450"/>
      <c r="I30" s="458"/>
      <c r="J30" s="459"/>
      <c r="K30" s="460"/>
      <c r="L30" s="458"/>
      <c r="M30" s="458"/>
      <c r="N30" s="459"/>
      <c r="O30" s="457"/>
      <c r="P30" s="450"/>
      <c r="Q30" s="458"/>
      <c r="R30" s="459"/>
      <c r="S30" s="460"/>
      <c r="T30" s="110">
        <v>12</v>
      </c>
      <c r="U30" s="110"/>
      <c r="V30" s="111">
        <v>3</v>
      </c>
      <c r="W30" s="112" t="s">
        <v>426</v>
      </c>
      <c r="X30" s="458"/>
      <c r="Y30" s="458"/>
      <c r="Z30" s="459"/>
      <c r="AA30" s="456"/>
      <c r="AB30" s="458"/>
      <c r="AC30" s="458"/>
      <c r="AD30" s="459"/>
      <c r="AE30" s="456"/>
      <c r="AF30" s="458"/>
      <c r="AG30" s="458"/>
      <c r="AH30" s="459"/>
      <c r="AI30" s="456"/>
      <c r="AJ30" s="482">
        <f t="shared" si="7"/>
        <v>12</v>
      </c>
      <c r="AK30" s="631">
        <f t="shared" si="8"/>
        <v>0</v>
      </c>
      <c r="AL30" s="482">
        <f t="shared" si="9"/>
        <v>3</v>
      </c>
      <c r="AM30" s="632">
        <f t="shared" si="3"/>
        <v>12</v>
      </c>
      <c r="AN30" s="692" t="s">
        <v>303</v>
      </c>
      <c r="AO30" s="670" t="s">
        <v>489</v>
      </c>
      <c r="AP30" s="48"/>
    </row>
    <row r="31" spans="1:42" ht="15" x14ac:dyDescent="0.2">
      <c r="A31" s="657" t="s">
        <v>427</v>
      </c>
      <c r="B31" s="640"/>
      <c r="C31" s="658" t="s">
        <v>428</v>
      </c>
      <c r="D31" s="641"/>
      <c r="E31" s="641"/>
      <c r="F31" s="642"/>
      <c r="G31" s="643"/>
      <c r="H31" s="641"/>
      <c r="I31" s="641"/>
      <c r="J31" s="642"/>
      <c r="K31" s="642"/>
      <c r="L31" s="641"/>
      <c r="M31" s="641"/>
      <c r="N31" s="642"/>
      <c r="O31" s="643"/>
      <c r="P31" s="641"/>
      <c r="Q31" s="641"/>
      <c r="R31" s="642"/>
      <c r="S31" s="642"/>
      <c r="T31" s="644"/>
      <c r="U31" s="644"/>
      <c r="V31" s="645"/>
      <c r="W31" s="646"/>
      <c r="X31" s="641"/>
      <c r="Y31" s="641"/>
      <c r="Z31" s="642"/>
      <c r="AA31" s="643"/>
      <c r="AB31" s="641"/>
      <c r="AC31" s="641"/>
      <c r="AD31" s="642"/>
      <c r="AE31" s="643"/>
      <c r="AF31" s="641">
        <v>8</v>
      </c>
      <c r="AG31" s="641">
        <v>8</v>
      </c>
      <c r="AH31" s="642">
        <v>2</v>
      </c>
      <c r="AI31" s="643" t="s">
        <v>30</v>
      </c>
      <c r="AJ31" s="647">
        <v>4</v>
      </c>
      <c r="AK31" s="647">
        <v>4</v>
      </c>
      <c r="AL31" s="647">
        <v>2</v>
      </c>
      <c r="AM31" s="648">
        <v>8</v>
      </c>
      <c r="AN31" s="68" t="s">
        <v>466</v>
      </c>
      <c r="AO31" s="670" t="s">
        <v>488</v>
      </c>
      <c r="AP31" s="48"/>
    </row>
    <row r="32" spans="1:42" s="353" customFormat="1" ht="16.5" thickBot="1" x14ac:dyDescent="0.25">
      <c r="A32" s="472"/>
      <c r="B32" s="473"/>
      <c r="C32" s="474" t="s">
        <v>376</v>
      </c>
      <c r="D32" s="475">
        <f>SUM(D12:D30)</f>
        <v>0</v>
      </c>
      <c r="E32" s="476">
        <f>SUM(E12:E30)</f>
        <v>0</v>
      </c>
      <c r="F32" s="476">
        <f>SUM(F12:F30)</f>
        <v>0</v>
      </c>
      <c r="G32" s="477" t="s">
        <v>157</v>
      </c>
      <c r="H32" s="475">
        <f>SUM(H12:H30)</f>
        <v>0</v>
      </c>
      <c r="I32" s="476">
        <f>SUM(I12:I30)</f>
        <v>0</v>
      </c>
      <c r="J32" s="476">
        <f>SUM(J12:J30)</f>
        <v>0</v>
      </c>
      <c r="K32" s="477" t="s">
        <v>157</v>
      </c>
      <c r="L32" s="476">
        <f>SUM(L12:L30)</f>
        <v>32</v>
      </c>
      <c r="M32" s="476">
        <f>SUM(M12:M30)</f>
        <v>0</v>
      </c>
      <c r="N32" s="476">
        <f>SUM(N12:N30)</f>
        <v>5</v>
      </c>
      <c r="O32" s="477" t="s">
        <v>157</v>
      </c>
      <c r="P32" s="476">
        <f>SUM(P12:P30)</f>
        <v>32</v>
      </c>
      <c r="Q32" s="476">
        <f>SUM(Q12:Q30)</f>
        <v>12</v>
      </c>
      <c r="R32" s="476">
        <f>SUM(R12:R30)</f>
        <v>9</v>
      </c>
      <c r="S32" s="477" t="s">
        <v>157</v>
      </c>
      <c r="T32" s="476">
        <f>SUM(T12:T30)</f>
        <v>48</v>
      </c>
      <c r="U32" s="476">
        <f>SUM(U12:U30)</f>
        <v>0</v>
      </c>
      <c r="V32" s="476">
        <f>SUM(V12:V30)</f>
        <v>8</v>
      </c>
      <c r="W32" s="477" t="s">
        <v>157</v>
      </c>
      <c r="X32" s="476">
        <f>SUM(X12:X30)</f>
        <v>72</v>
      </c>
      <c r="Y32" s="476">
        <f>SUM(Y12:Y30)</f>
        <v>20</v>
      </c>
      <c r="Z32" s="476">
        <f>SUM(Z12:Z30)</f>
        <v>15</v>
      </c>
      <c r="AA32" s="477" t="s">
        <v>157</v>
      </c>
      <c r="AB32" s="476">
        <f>SUM(AB12:AB30)</f>
        <v>0</v>
      </c>
      <c r="AC32" s="476">
        <f>SUM(AC12:AC30)</f>
        <v>4</v>
      </c>
      <c r="AD32" s="476">
        <f>SUM(AD12:AD30)</f>
        <v>5</v>
      </c>
      <c r="AE32" s="477" t="s">
        <v>157</v>
      </c>
      <c r="AF32" s="476">
        <f>SUM(AF12:AF30)</f>
        <v>24</v>
      </c>
      <c r="AG32" s="476">
        <f>SUM(AG12:AG30)</f>
        <v>28</v>
      </c>
      <c r="AH32" s="476">
        <f>SUM(AH12:AH31)</f>
        <v>12</v>
      </c>
      <c r="AI32" s="477" t="s">
        <v>157</v>
      </c>
      <c r="AJ32" s="475">
        <f>SUM(AJ12:AJ30)</f>
        <v>208</v>
      </c>
      <c r="AK32" s="476">
        <f>SUM(AK12:AK30)</f>
        <v>64</v>
      </c>
      <c r="AL32" s="633">
        <f>SUM(AL12:AL31)</f>
        <v>54</v>
      </c>
      <c r="AM32" s="476">
        <f>SUM(AM12:AM30)</f>
        <v>272</v>
      </c>
      <c r="AN32" s="356"/>
      <c r="AO32" s="672"/>
      <c r="AP32" s="369"/>
    </row>
    <row r="33" spans="1:42" s="353" customFormat="1" ht="16.5" thickBot="1" x14ac:dyDescent="0.25">
      <c r="A33" s="354"/>
      <c r="B33" s="355"/>
      <c r="C33" s="162" t="s">
        <v>429</v>
      </c>
      <c r="D33" s="340">
        <f>D10+D32</f>
        <v>57</v>
      </c>
      <c r="E33" s="338">
        <f>E10+E32</f>
        <v>101</v>
      </c>
      <c r="F33" s="338">
        <f>F10+F32</f>
        <v>27</v>
      </c>
      <c r="G33" s="348" t="s">
        <v>157</v>
      </c>
      <c r="H33" s="338">
        <f>H10+H32</f>
        <v>52</v>
      </c>
      <c r="I33" s="338">
        <f>I10+I32</f>
        <v>64</v>
      </c>
      <c r="J33" s="338">
        <f>J10+J32</f>
        <v>30</v>
      </c>
      <c r="K33" s="348" t="s">
        <v>157</v>
      </c>
      <c r="L33" s="338">
        <f>L10+L32</f>
        <v>92</v>
      </c>
      <c r="M33" s="338">
        <f>M10+M32</f>
        <v>48</v>
      </c>
      <c r="N33" s="338">
        <f>N10+N32</f>
        <v>31</v>
      </c>
      <c r="O33" s="348" t="s">
        <v>157</v>
      </c>
      <c r="P33" s="338">
        <f>P10+P32</f>
        <v>76</v>
      </c>
      <c r="Q33" s="338">
        <f>Q10+Q32</f>
        <v>52</v>
      </c>
      <c r="R33" s="338">
        <f>R10+R32</f>
        <v>28</v>
      </c>
      <c r="S33" s="348" t="s">
        <v>157</v>
      </c>
      <c r="T33" s="338">
        <f>T10+T32</f>
        <v>76</v>
      </c>
      <c r="U33" s="338">
        <f>U10+U32</f>
        <v>64</v>
      </c>
      <c r="V33" s="338">
        <f>V10+V32</f>
        <v>31</v>
      </c>
      <c r="W33" s="348" t="s">
        <v>157</v>
      </c>
      <c r="X33" s="338">
        <f>X10+X32</f>
        <v>88</v>
      </c>
      <c r="Y33" s="338">
        <f>Y10+Y32</f>
        <v>56</v>
      </c>
      <c r="Z33" s="338">
        <f>Z10+Z32</f>
        <v>27</v>
      </c>
      <c r="AA33" s="348" t="s">
        <v>157</v>
      </c>
      <c r="AB33" s="338">
        <f>AB10+AB32</f>
        <v>0</v>
      </c>
      <c r="AC33" s="338">
        <f>AC10+AC32</f>
        <v>24</v>
      </c>
      <c r="AD33" s="338">
        <f>AD10+AD32</f>
        <v>10</v>
      </c>
      <c r="AE33" s="348" t="s">
        <v>157</v>
      </c>
      <c r="AF33" s="338">
        <f>AF10+AF32</f>
        <v>44</v>
      </c>
      <c r="AG33" s="338">
        <f>AG10+AG32</f>
        <v>76</v>
      </c>
      <c r="AH33" s="338">
        <f>AH10+AH32</f>
        <v>28</v>
      </c>
      <c r="AI33" s="348" t="s">
        <v>157</v>
      </c>
      <c r="AJ33" s="340">
        <f>AJ10+AJ32</f>
        <v>485</v>
      </c>
      <c r="AK33" s="341">
        <f>AK10+AK32</f>
        <v>485</v>
      </c>
      <c r="AL33" s="339">
        <f>AL10+AL32</f>
        <v>212</v>
      </c>
      <c r="AM33" s="340">
        <f>SUM(AM32,AM10)</f>
        <v>970</v>
      </c>
      <c r="AN33" s="356"/>
      <c r="AO33" s="672"/>
      <c r="AP33" s="369"/>
    </row>
    <row r="34" spans="1:42" ht="15" x14ac:dyDescent="0.2">
      <c r="A34" s="554" t="s">
        <v>13</v>
      </c>
      <c r="B34" s="478"/>
      <c r="C34" s="552" t="s">
        <v>378</v>
      </c>
      <c r="D34" s="903"/>
      <c r="E34" s="903"/>
      <c r="F34" s="903"/>
      <c r="G34" s="903"/>
      <c r="H34" s="903"/>
      <c r="I34" s="903"/>
      <c r="J34" s="903"/>
      <c r="K34" s="903"/>
      <c r="L34" s="903"/>
      <c r="M34" s="903"/>
      <c r="N34" s="903"/>
      <c r="O34" s="903"/>
      <c r="P34" s="903"/>
      <c r="Q34" s="903"/>
      <c r="R34" s="903"/>
      <c r="S34" s="903"/>
      <c r="T34" s="903"/>
      <c r="U34" s="903"/>
      <c r="V34" s="903"/>
      <c r="W34" s="903"/>
      <c r="X34" s="903"/>
      <c r="Y34" s="903"/>
      <c r="Z34" s="903"/>
      <c r="AA34" s="903"/>
      <c r="AB34" s="903"/>
      <c r="AC34" s="903"/>
      <c r="AD34" s="903"/>
      <c r="AE34" s="903"/>
      <c r="AF34" s="903"/>
      <c r="AG34" s="903"/>
      <c r="AH34" s="903"/>
      <c r="AI34" s="903"/>
      <c r="AJ34" s="903"/>
      <c r="AK34" s="903"/>
      <c r="AL34" s="904"/>
      <c r="AM34" s="905"/>
      <c r="AN34" s="634"/>
      <c r="AO34" s="673"/>
      <c r="AP34" s="479"/>
    </row>
    <row r="35" spans="1:42" s="48" customFormat="1" x14ac:dyDescent="0.2">
      <c r="A35" s="107" t="s">
        <v>430</v>
      </c>
      <c r="B35" s="558" t="s">
        <v>165</v>
      </c>
      <c r="C35" s="559" t="s">
        <v>431</v>
      </c>
      <c r="D35" s="480" t="s">
        <v>31</v>
      </c>
      <c r="E35" s="72" t="s">
        <v>31</v>
      </c>
      <c r="F35" s="470" t="s">
        <v>157</v>
      </c>
      <c r="G35" s="114"/>
      <c r="H35" s="71" t="s">
        <v>31</v>
      </c>
      <c r="I35" s="72"/>
      <c r="J35" s="470" t="s">
        <v>157</v>
      </c>
      <c r="K35" s="114"/>
      <c r="L35" s="71" t="s">
        <v>31</v>
      </c>
      <c r="M35" s="72" t="s">
        <v>31</v>
      </c>
      <c r="N35" s="470" t="s">
        <v>157</v>
      </c>
      <c r="O35" s="114"/>
      <c r="P35" s="71"/>
      <c r="Q35" s="72"/>
      <c r="R35" s="470" t="s">
        <v>166</v>
      </c>
      <c r="S35" s="126"/>
      <c r="T35" s="72"/>
      <c r="U35" s="72"/>
      <c r="V35" s="471" t="s">
        <v>157</v>
      </c>
      <c r="W35" s="114" t="s">
        <v>167</v>
      </c>
      <c r="X35" s="71" t="s">
        <v>31</v>
      </c>
      <c r="Y35" s="72" t="s">
        <v>31</v>
      </c>
      <c r="Z35" s="470" t="s">
        <v>157</v>
      </c>
      <c r="AA35" s="112"/>
      <c r="AB35" s="71" t="s">
        <v>31</v>
      </c>
      <c r="AC35" s="72" t="s">
        <v>31</v>
      </c>
      <c r="AD35" s="470" t="s">
        <v>157</v>
      </c>
      <c r="AE35" s="112"/>
      <c r="AF35" s="71" t="s">
        <v>31</v>
      </c>
      <c r="AG35" s="72" t="s">
        <v>31</v>
      </c>
      <c r="AH35" s="470" t="s">
        <v>157</v>
      </c>
      <c r="AI35" s="112"/>
      <c r="AJ35" s="71">
        <f>SUM(D35,H35,L35,P35,T35,X35)</f>
        <v>0</v>
      </c>
      <c r="AK35" s="72">
        <f>SUM(E35,I35,M35,Q35,U35,Y35)</f>
        <v>0</v>
      </c>
      <c r="AL35" s="127" t="s">
        <v>166</v>
      </c>
      <c r="AM35" s="106">
        <f t="shared" ref="AM35" si="10">SUM(AJ35,AK35)</f>
        <v>0</v>
      </c>
      <c r="AN35" s="73"/>
      <c r="AO35" s="670"/>
    </row>
    <row r="36" spans="1:42" s="48" customFormat="1" x14ac:dyDescent="0.2">
      <c r="A36" s="107" t="s">
        <v>27</v>
      </c>
      <c r="B36" s="558"/>
      <c r="C36" s="559" t="s">
        <v>432</v>
      </c>
      <c r="D36" s="480"/>
      <c r="E36" s="72"/>
      <c r="F36" s="470" t="s">
        <v>157</v>
      </c>
      <c r="G36" s="441"/>
      <c r="H36" s="71"/>
      <c r="I36" s="72"/>
      <c r="J36" s="470" t="s">
        <v>157</v>
      </c>
      <c r="K36" s="441"/>
      <c r="L36" s="71"/>
      <c r="M36" s="72"/>
      <c r="N36" s="470" t="s">
        <v>157</v>
      </c>
      <c r="O36" s="441"/>
      <c r="P36" s="71"/>
      <c r="Q36" s="72"/>
      <c r="R36" s="470" t="s">
        <v>157</v>
      </c>
      <c r="S36" s="126"/>
      <c r="T36" s="72"/>
      <c r="U36" s="72"/>
      <c r="V36" s="471" t="s">
        <v>157</v>
      </c>
      <c r="W36" s="441"/>
      <c r="X36" s="71"/>
      <c r="Y36" s="72"/>
      <c r="Z36" s="470" t="s">
        <v>157</v>
      </c>
      <c r="AA36" s="112" t="s">
        <v>167</v>
      </c>
      <c r="AB36" s="71"/>
      <c r="AC36" s="72"/>
      <c r="AD36" s="470" t="s">
        <v>157</v>
      </c>
      <c r="AE36" s="112"/>
      <c r="AF36" s="71"/>
      <c r="AG36" s="72"/>
      <c r="AH36" s="470" t="s">
        <v>157</v>
      </c>
      <c r="AI36" s="112"/>
      <c r="AJ36" s="71"/>
      <c r="AK36" s="72"/>
      <c r="AL36" s="127"/>
      <c r="AM36" s="106"/>
      <c r="AN36" s="128"/>
      <c r="AO36" s="674"/>
    </row>
    <row r="37" spans="1:42" ht="15" x14ac:dyDescent="0.2">
      <c r="A37" s="99" t="s">
        <v>433</v>
      </c>
      <c r="B37" s="558" t="s">
        <v>28</v>
      </c>
      <c r="C37" s="559" t="s">
        <v>434</v>
      </c>
      <c r="D37" s="631" t="s">
        <v>31</v>
      </c>
      <c r="E37" s="631" t="s">
        <v>31</v>
      </c>
      <c r="F37" s="635" t="s">
        <v>157</v>
      </c>
      <c r="G37" s="636"/>
      <c r="H37" s="631" t="s">
        <v>31</v>
      </c>
      <c r="I37" s="631" t="s">
        <v>31</v>
      </c>
      <c r="J37" s="635" t="s">
        <v>157</v>
      </c>
      <c r="K37" s="636"/>
      <c r="L37" s="631" t="s">
        <v>31</v>
      </c>
      <c r="M37" s="631" t="s">
        <v>31</v>
      </c>
      <c r="N37" s="635" t="s">
        <v>157</v>
      </c>
      <c r="O37" s="636"/>
      <c r="P37" s="631" t="s">
        <v>31</v>
      </c>
      <c r="Q37" s="631" t="s">
        <v>31</v>
      </c>
      <c r="R37" s="637" t="s">
        <v>157</v>
      </c>
      <c r="S37" s="636"/>
      <c r="T37" s="631" t="s">
        <v>31</v>
      </c>
      <c r="U37" s="631" t="s">
        <v>31</v>
      </c>
      <c r="V37" s="635" t="s">
        <v>157</v>
      </c>
      <c r="W37" s="636"/>
      <c r="X37" s="631" t="s">
        <v>31</v>
      </c>
      <c r="Y37" s="631" t="s">
        <v>31</v>
      </c>
      <c r="Z37" s="635" t="s">
        <v>157</v>
      </c>
      <c r="AA37" s="481"/>
      <c r="AB37" s="482" t="s">
        <v>31</v>
      </c>
      <c r="AC37" s="631" t="s">
        <v>31</v>
      </c>
      <c r="AD37" s="635" t="s">
        <v>157</v>
      </c>
      <c r="AE37" s="481"/>
      <c r="AF37" s="482" t="s">
        <v>31</v>
      </c>
      <c r="AG37" s="631" t="s">
        <v>31</v>
      </c>
      <c r="AH37" s="635" t="s">
        <v>157</v>
      </c>
      <c r="AI37" s="481" t="s">
        <v>381</v>
      </c>
      <c r="AJ37" s="482">
        <f t="shared" ref="AJ37:AK39" si="11">SUM(D37,H37,L37,P37,T37,AF37)</f>
        <v>0</v>
      </c>
      <c r="AK37" s="631">
        <f t="shared" si="11"/>
        <v>0</v>
      </c>
      <c r="AL37" s="635" t="s">
        <v>157</v>
      </c>
      <c r="AM37" s="632" t="s">
        <v>157</v>
      </c>
      <c r="AN37" s="59"/>
      <c r="AO37" s="675"/>
      <c r="AP37" s="48"/>
    </row>
    <row r="38" spans="1:42" ht="15" x14ac:dyDescent="0.2">
      <c r="A38" s="107" t="s">
        <v>455</v>
      </c>
      <c r="B38" s="558" t="s">
        <v>28</v>
      </c>
      <c r="C38" s="374" t="s">
        <v>383</v>
      </c>
      <c r="D38" s="631" t="s">
        <v>31</v>
      </c>
      <c r="E38" s="631" t="s">
        <v>31</v>
      </c>
      <c r="F38" s="635" t="s">
        <v>157</v>
      </c>
      <c r="G38" s="636"/>
      <c r="H38" s="631" t="s">
        <v>31</v>
      </c>
      <c r="I38" s="631" t="s">
        <v>31</v>
      </c>
      <c r="J38" s="635" t="s">
        <v>157</v>
      </c>
      <c r="K38" s="636"/>
      <c r="L38" s="631" t="s">
        <v>31</v>
      </c>
      <c r="M38" s="631" t="s">
        <v>31</v>
      </c>
      <c r="N38" s="635" t="s">
        <v>157</v>
      </c>
      <c r="O38" s="636"/>
      <c r="P38" s="631" t="s">
        <v>31</v>
      </c>
      <c r="Q38" s="631" t="s">
        <v>31</v>
      </c>
      <c r="R38" s="635" t="s">
        <v>157</v>
      </c>
      <c r="S38" s="636"/>
      <c r="T38" s="631" t="s">
        <v>31</v>
      </c>
      <c r="U38" s="631" t="s">
        <v>31</v>
      </c>
      <c r="V38" s="635" t="s">
        <v>157</v>
      </c>
      <c r="W38" s="636"/>
      <c r="X38" s="631" t="s">
        <v>31</v>
      </c>
      <c r="Y38" s="631" t="s">
        <v>31</v>
      </c>
      <c r="Z38" s="635" t="s">
        <v>157</v>
      </c>
      <c r="AA38" s="481"/>
      <c r="AB38" s="482" t="s">
        <v>31</v>
      </c>
      <c r="AC38" s="631" t="s">
        <v>31</v>
      </c>
      <c r="AD38" s="635" t="s">
        <v>157</v>
      </c>
      <c r="AE38" s="481"/>
      <c r="AF38" s="482" t="s">
        <v>31</v>
      </c>
      <c r="AG38" s="631" t="s">
        <v>31</v>
      </c>
      <c r="AH38" s="635" t="s">
        <v>157</v>
      </c>
      <c r="AI38" s="481" t="s">
        <v>381</v>
      </c>
      <c r="AJ38" s="482">
        <f t="shared" si="11"/>
        <v>0</v>
      </c>
      <c r="AK38" s="631">
        <f t="shared" si="11"/>
        <v>0</v>
      </c>
      <c r="AL38" s="635" t="s">
        <v>157</v>
      </c>
      <c r="AM38" s="632" t="s">
        <v>157</v>
      </c>
      <c r="AN38" s="59"/>
      <c r="AO38" s="675"/>
      <c r="AP38" s="48"/>
    </row>
    <row r="39" spans="1:42" ht="15.75" thickBot="1" x14ac:dyDescent="0.25">
      <c r="A39" s="483" t="s">
        <v>454</v>
      </c>
      <c r="B39" s="558" t="s">
        <v>28</v>
      </c>
      <c r="C39" s="638" t="s">
        <v>382</v>
      </c>
      <c r="D39" s="484" t="s">
        <v>31</v>
      </c>
      <c r="E39" s="484" t="s">
        <v>31</v>
      </c>
      <c r="F39" s="485" t="s">
        <v>157</v>
      </c>
      <c r="G39" s="486"/>
      <c r="H39" s="484" t="s">
        <v>31</v>
      </c>
      <c r="I39" s="484" t="s">
        <v>31</v>
      </c>
      <c r="J39" s="485" t="s">
        <v>157</v>
      </c>
      <c r="K39" s="486"/>
      <c r="L39" s="484" t="s">
        <v>31</v>
      </c>
      <c r="M39" s="484" t="s">
        <v>31</v>
      </c>
      <c r="N39" s="485" t="s">
        <v>157</v>
      </c>
      <c r="O39" s="486"/>
      <c r="P39" s="484" t="s">
        <v>31</v>
      </c>
      <c r="Q39" s="484" t="s">
        <v>31</v>
      </c>
      <c r="R39" s="485" t="s">
        <v>157</v>
      </c>
      <c r="S39" s="486"/>
      <c r="T39" s="484" t="s">
        <v>31</v>
      </c>
      <c r="U39" s="484" t="s">
        <v>31</v>
      </c>
      <c r="V39" s="485" t="s">
        <v>157</v>
      </c>
      <c r="W39" s="486"/>
      <c r="X39" s="484" t="s">
        <v>31</v>
      </c>
      <c r="Y39" s="484" t="s">
        <v>31</v>
      </c>
      <c r="Z39" s="485" t="s">
        <v>157</v>
      </c>
      <c r="AA39" s="487"/>
      <c r="AB39" s="488" t="s">
        <v>31</v>
      </c>
      <c r="AC39" s="484" t="s">
        <v>31</v>
      </c>
      <c r="AD39" s="485" t="s">
        <v>157</v>
      </c>
      <c r="AE39" s="487"/>
      <c r="AF39" s="488" t="s">
        <v>31</v>
      </c>
      <c r="AG39" s="484" t="s">
        <v>31</v>
      </c>
      <c r="AH39" s="485" t="s">
        <v>157</v>
      </c>
      <c r="AI39" s="481" t="s">
        <v>381</v>
      </c>
      <c r="AJ39" s="482">
        <f t="shared" si="11"/>
        <v>0</v>
      </c>
      <c r="AK39" s="631">
        <f t="shared" si="11"/>
        <v>0</v>
      </c>
      <c r="AL39" s="489" t="s">
        <v>157</v>
      </c>
      <c r="AM39" s="490" t="s">
        <v>157</v>
      </c>
      <c r="AN39" s="59"/>
      <c r="AO39" s="675"/>
      <c r="AP39" s="48"/>
    </row>
    <row r="40" spans="1:42" ht="15.75" thickBot="1" x14ac:dyDescent="0.25">
      <c r="A40" s="491"/>
      <c r="B40" s="492"/>
      <c r="C40" s="551" t="s">
        <v>384</v>
      </c>
      <c r="D40" s="493">
        <f t="shared" ref="D40:AK40" si="12">SUM(D37:D39)</f>
        <v>0</v>
      </c>
      <c r="E40" s="493">
        <f t="shared" si="12"/>
        <v>0</v>
      </c>
      <c r="F40" s="494">
        <f t="shared" si="12"/>
        <v>0</v>
      </c>
      <c r="G40" s="495">
        <f t="shared" si="12"/>
        <v>0</v>
      </c>
      <c r="H40" s="493">
        <f t="shared" si="12"/>
        <v>0</v>
      </c>
      <c r="I40" s="493">
        <f t="shared" si="12"/>
        <v>0</v>
      </c>
      <c r="J40" s="494">
        <f t="shared" si="12"/>
        <v>0</v>
      </c>
      <c r="K40" s="495">
        <f t="shared" si="12"/>
        <v>0</v>
      </c>
      <c r="L40" s="493">
        <f t="shared" si="12"/>
        <v>0</v>
      </c>
      <c r="M40" s="493">
        <f t="shared" si="12"/>
        <v>0</v>
      </c>
      <c r="N40" s="496">
        <f t="shared" si="12"/>
        <v>0</v>
      </c>
      <c r="O40" s="495">
        <f t="shared" si="12"/>
        <v>0</v>
      </c>
      <c r="P40" s="493">
        <f t="shared" si="12"/>
        <v>0</v>
      </c>
      <c r="Q40" s="493">
        <f t="shared" si="12"/>
        <v>0</v>
      </c>
      <c r="R40" s="494">
        <f t="shared" si="12"/>
        <v>0</v>
      </c>
      <c r="S40" s="495">
        <f t="shared" si="12"/>
        <v>0</v>
      </c>
      <c r="T40" s="493">
        <f t="shared" si="12"/>
        <v>0</v>
      </c>
      <c r="U40" s="493">
        <f t="shared" si="12"/>
        <v>0</v>
      </c>
      <c r="V40" s="494">
        <f t="shared" si="12"/>
        <v>0</v>
      </c>
      <c r="W40" s="495">
        <f t="shared" si="12"/>
        <v>0</v>
      </c>
      <c r="X40" s="493">
        <f t="shared" si="12"/>
        <v>0</v>
      </c>
      <c r="Y40" s="493">
        <f t="shared" si="12"/>
        <v>0</v>
      </c>
      <c r="Z40" s="494">
        <f t="shared" si="12"/>
        <v>0</v>
      </c>
      <c r="AA40" s="495">
        <f t="shared" si="12"/>
        <v>0</v>
      </c>
      <c r="AB40" s="497">
        <f t="shared" si="12"/>
        <v>0</v>
      </c>
      <c r="AC40" s="493">
        <f t="shared" si="12"/>
        <v>0</v>
      </c>
      <c r="AD40" s="494">
        <f t="shared" si="12"/>
        <v>0</v>
      </c>
      <c r="AE40" s="495">
        <f t="shared" si="12"/>
        <v>0</v>
      </c>
      <c r="AF40" s="497">
        <f t="shared" si="12"/>
        <v>0</v>
      </c>
      <c r="AG40" s="493">
        <f t="shared" si="12"/>
        <v>0</v>
      </c>
      <c r="AH40" s="494">
        <f t="shared" si="12"/>
        <v>0</v>
      </c>
      <c r="AI40" s="495">
        <f t="shared" si="12"/>
        <v>0</v>
      </c>
      <c r="AJ40" s="498">
        <f t="shared" si="12"/>
        <v>0</v>
      </c>
      <c r="AK40" s="499">
        <f t="shared" si="12"/>
        <v>0</v>
      </c>
      <c r="AL40" s="494" t="s">
        <v>157</v>
      </c>
      <c r="AM40" s="500" t="s">
        <v>157</v>
      </c>
      <c r="AN40" s="59"/>
      <c r="AO40" s="675"/>
      <c r="AP40" s="48"/>
    </row>
    <row r="41" spans="1:42" s="353" customFormat="1" ht="15.75" thickBot="1" x14ac:dyDescent="0.25">
      <c r="A41" s="357"/>
      <c r="B41" s="358"/>
      <c r="C41" s="342" t="s">
        <v>435</v>
      </c>
      <c r="D41" s="343">
        <f>D33+D40</f>
        <v>57</v>
      </c>
      <c r="E41" s="343">
        <f>E33+E40</f>
        <v>101</v>
      </c>
      <c r="F41" s="349" t="s">
        <v>157</v>
      </c>
      <c r="G41" s="352" t="s">
        <v>157</v>
      </c>
      <c r="H41" s="343">
        <f>H33+H40</f>
        <v>52</v>
      </c>
      <c r="I41" s="343">
        <f>I33+I40</f>
        <v>64</v>
      </c>
      <c r="J41" s="349" t="s">
        <v>157</v>
      </c>
      <c r="K41" s="352" t="s">
        <v>157</v>
      </c>
      <c r="L41" s="343">
        <f>L33+L40</f>
        <v>92</v>
      </c>
      <c r="M41" s="343">
        <f>M33+M40</f>
        <v>48</v>
      </c>
      <c r="N41" s="359" t="s">
        <v>157</v>
      </c>
      <c r="O41" s="352" t="s">
        <v>157</v>
      </c>
      <c r="P41" s="343">
        <f>P33+P40</f>
        <v>76</v>
      </c>
      <c r="Q41" s="343">
        <f>Q33+Q40</f>
        <v>52</v>
      </c>
      <c r="R41" s="349" t="s">
        <v>157</v>
      </c>
      <c r="S41" s="352" t="s">
        <v>157</v>
      </c>
      <c r="T41" s="343">
        <f>T33+T40</f>
        <v>76</v>
      </c>
      <c r="U41" s="343">
        <f>U33+U40</f>
        <v>64</v>
      </c>
      <c r="V41" s="349" t="s">
        <v>157</v>
      </c>
      <c r="W41" s="352" t="s">
        <v>157</v>
      </c>
      <c r="X41" s="343">
        <f>X33+X40</f>
        <v>88</v>
      </c>
      <c r="Y41" s="343">
        <f>Y33+Y40</f>
        <v>56</v>
      </c>
      <c r="Z41" s="349" t="s">
        <v>157</v>
      </c>
      <c r="AA41" s="352" t="s">
        <v>157</v>
      </c>
      <c r="AB41" s="343">
        <f>AB33+AB40</f>
        <v>0</v>
      </c>
      <c r="AC41" s="343">
        <f>AC33+AC40</f>
        <v>24</v>
      </c>
      <c r="AD41" s="349" t="s">
        <v>157</v>
      </c>
      <c r="AE41" s="352" t="s">
        <v>157</v>
      </c>
      <c r="AF41" s="433">
        <f>AF33+AF40</f>
        <v>44</v>
      </c>
      <c r="AG41" s="343">
        <f>AG33+AG40</f>
        <v>76</v>
      </c>
      <c r="AH41" s="349" t="s">
        <v>157</v>
      </c>
      <c r="AI41" s="352" t="s">
        <v>157</v>
      </c>
      <c r="AJ41" s="366">
        <f>SUM(AJ33+AJ40)</f>
        <v>485</v>
      </c>
      <c r="AK41" s="365">
        <f>SUM(AK33+AK40)</f>
        <v>485</v>
      </c>
      <c r="AL41" s="364" t="s">
        <v>157</v>
      </c>
      <c r="AM41" s="363">
        <f>SUM(AJ41,AK41)</f>
        <v>970</v>
      </c>
      <c r="AN41" s="360"/>
      <c r="AO41" s="676"/>
    </row>
    <row r="42" spans="1:42" ht="17.25" thickTop="1" x14ac:dyDescent="0.3">
      <c r="A42" s="19" t="s">
        <v>14</v>
      </c>
      <c r="B42" s="20"/>
      <c r="C42" s="555" t="s">
        <v>162</v>
      </c>
      <c r="D42" s="909"/>
      <c r="E42" s="909"/>
      <c r="F42" s="909"/>
      <c r="G42" s="909"/>
      <c r="H42" s="909"/>
      <c r="I42" s="909"/>
      <c r="J42" s="909"/>
      <c r="K42" s="909"/>
      <c r="L42" s="909"/>
      <c r="M42" s="909"/>
      <c r="N42" s="909"/>
      <c r="O42" s="909"/>
      <c r="P42" s="909"/>
      <c r="Q42" s="909"/>
      <c r="R42" s="909"/>
      <c r="S42" s="909"/>
      <c r="T42" s="909"/>
      <c r="U42" s="909"/>
      <c r="V42" s="909"/>
      <c r="W42" s="909"/>
      <c r="X42" s="909"/>
      <c r="Y42" s="909"/>
      <c r="Z42" s="909"/>
      <c r="AA42" s="909"/>
      <c r="AB42" s="909"/>
      <c r="AC42" s="909"/>
      <c r="AD42" s="909"/>
      <c r="AE42" s="909"/>
      <c r="AF42" s="909"/>
      <c r="AG42" s="909"/>
      <c r="AH42" s="909"/>
      <c r="AI42" s="909"/>
      <c r="AJ42" s="910"/>
      <c r="AK42" s="910"/>
      <c r="AL42" s="910"/>
      <c r="AM42" s="911"/>
      <c r="AN42" s="48"/>
      <c r="AO42" s="677"/>
      <c r="AP42" s="48"/>
    </row>
    <row r="43" spans="1:42" s="351" customFormat="1" x14ac:dyDescent="0.2">
      <c r="A43" s="680" t="s">
        <v>445</v>
      </c>
      <c r="B43" s="501" t="s">
        <v>28</v>
      </c>
      <c r="C43" s="678" t="s">
        <v>446</v>
      </c>
      <c r="D43" s="502"/>
      <c r="E43" s="502"/>
      <c r="F43" s="503"/>
      <c r="G43" s="504"/>
      <c r="H43" s="502"/>
      <c r="I43" s="502"/>
      <c r="J43" s="503"/>
      <c r="K43" s="504"/>
      <c r="L43" s="502"/>
      <c r="M43" s="502"/>
      <c r="N43" s="503"/>
      <c r="O43" s="505"/>
      <c r="P43" s="506"/>
      <c r="Q43" s="502">
        <v>160</v>
      </c>
      <c r="R43" s="503">
        <v>5</v>
      </c>
      <c r="S43" s="507" t="s">
        <v>49</v>
      </c>
      <c r="T43" s="506"/>
      <c r="U43" s="502"/>
      <c r="V43" s="503"/>
      <c r="W43" s="505"/>
      <c r="X43" s="508"/>
      <c r="Y43" s="509"/>
      <c r="Z43" s="510"/>
      <c r="AA43" s="511"/>
      <c r="AB43" s="509"/>
      <c r="AC43" s="509"/>
      <c r="AD43" s="510"/>
      <c r="AE43" s="512"/>
      <c r="AF43" s="508"/>
      <c r="AG43" s="509"/>
      <c r="AH43" s="510"/>
      <c r="AI43" s="512"/>
      <c r="AJ43" s="513"/>
      <c r="AK43" s="514">
        <f t="shared" ref="AK43:AL44" si="13">SUM(Q43,Y43,AG43)</f>
        <v>160</v>
      </c>
      <c r="AL43" s="515">
        <f t="shared" si="13"/>
        <v>5</v>
      </c>
      <c r="AM43" s="516">
        <f>SUM(AJ43,AK43)</f>
        <v>160</v>
      </c>
      <c r="AN43" s="59" t="s">
        <v>285</v>
      </c>
      <c r="AO43" s="675" t="s">
        <v>490</v>
      </c>
      <c r="AP43" s="48"/>
    </row>
    <row r="44" spans="1:42" s="351" customFormat="1" x14ac:dyDescent="0.2">
      <c r="A44" s="681" t="s">
        <v>447</v>
      </c>
      <c r="B44" s="517" t="s">
        <v>28</v>
      </c>
      <c r="C44" s="679" t="s">
        <v>449</v>
      </c>
      <c r="D44" s="502"/>
      <c r="E44" s="502"/>
      <c r="F44" s="503"/>
      <c r="G44" s="518"/>
      <c r="H44" s="502"/>
      <c r="I44" s="502"/>
      <c r="J44" s="503"/>
      <c r="K44" s="518"/>
      <c r="L44" s="502"/>
      <c r="M44" s="502"/>
      <c r="N44" s="503"/>
      <c r="O44" s="505"/>
      <c r="P44" s="506"/>
      <c r="Q44" s="502"/>
      <c r="R44" s="503"/>
      <c r="S44" s="505"/>
      <c r="T44" s="506"/>
      <c r="U44" s="502"/>
      <c r="V44" s="503"/>
      <c r="W44" s="505"/>
      <c r="X44" s="508"/>
      <c r="Y44" s="509">
        <v>160</v>
      </c>
      <c r="Z44" s="510">
        <v>5</v>
      </c>
      <c r="AA44" s="291" t="s">
        <v>49</v>
      </c>
      <c r="AB44" s="519"/>
      <c r="AC44" s="289"/>
      <c r="AD44" s="290"/>
      <c r="AE44" s="291"/>
      <c r="AF44" s="508"/>
      <c r="AG44" s="509"/>
      <c r="AH44" s="510"/>
      <c r="AI44" s="291"/>
      <c r="AJ44" s="520"/>
      <c r="AK44" s="515">
        <f t="shared" si="13"/>
        <v>160</v>
      </c>
      <c r="AL44" s="515">
        <f t="shared" si="13"/>
        <v>5</v>
      </c>
      <c r="AM44" s="521">
        <f>SUM(AJ44,AK44)</f>
        <v>160</v>
      </c>
      <c r="AN44" s="59" t="s">
        <v>285</v>
      </c>
      <c r="AO44" s="675" t="s">
        <v>490</v>
      </c>
      <c r="AP44" s="48"/>
    </row>
    <row r="45" spans="1:42" s="351" customFormat="1" x14ac:dyDescent="0.2">
      <c r="A45" s="681" t="s">
        <v>448</v>
      </c>
      <c r="B45" s="517" t="s">
        <v>28</v>
      </c>
      <c r="C45" s="679" t="s">
        <v>450</v>
      </c>
      <c r="D45" s="502"/>
      <c r="E45" s="502"/>
      <c r="F45" s="503"/>
      <c r="G45" s="518"/>
      <c r="H45" s="502"/>
      <c r="I45" s="502"/>
      <c r="J45" s="503"/>
      <c r="K45" s="518"/>
      <c r="L45" s="502"/>
      <c r="M45" s="502"/>
      <c r="N45" s="503"/>
      <c r="O45" s="505"/>
      <c r="P45" s="506"/>
      <c r="Q45" s="502"/>
      <c r="R45" s="503"/>
      <c r="S45" s="505"/>
      <c r="T45" s="506"/>
      <c r="U45" s="502"/>
      <c r="V45" s="503"/>
      <c r="W45" s="505"/>
      <c r="X45" s="522"/>
      <c r="Y45" s="289"/>
      <c r="Z45" s="290"/>
      <c r="AA45" s="291"/>
      <c r="AB45" s="502"/>
      <c r="AC45" s="289">
        <v>480</v>
      </c>
      <c r="AD45" s="290">
        <v>18</v>
      </c>
      <c r="AE45" s="291" t="s">
        <v>49</v>
      </c>
      <c r="AF45" s="522"/>
      <c r="AG45" s="289"/>
      <c r="AH45" s="290"/>
      <c r="AI45" s="291"/>
      <c r="AJ45" s="520"/>
      <c r="AK45" s="515">
        <v>480</v>
      </c>
      <c r="AL45" s="515">
        <v>19</v>
      </c>
      <c r="AM45" s="521">
        <v>480</v>
      </c>
      <c r="AN45" s="59" t="s">
        <v>285</v>
      </c>
      <c r="AO45" s="675" t="s">
        <v>490</v>
      </c>
      <c r="AP45" s="48"/>
    </row>
    <row r="46" spans="1:42" s="48" customFormat="1" ht="17.25" customHeight="1" x14ac:dyDescent="0.2">
      <c r="A46" s="344"/>
      <c r="B46" s="639"/>
      <c r="C46" s="362" t="s">
        <v>377</v>
      </c>
      <c r="D46" s="639"/>
      <c r="E46" s="639"/>
      <c r="F46" s="639"/>
      <c r="G46" s="437"/>
      <c r="H46" s="438"/>
      <c r="I46" s="639"/>
      <c r="J46" s="639"/>
      <c r="K46" s="437"/>
      <c r="L46" s="438"/>
      <c r="M46" s="639"/>
      <c r="N46" s="639"/>
      <c r="O46" s="437"/>
      <c r="P46" s="438"/>
      <c r="Q46" s="361">
        <f>SUM(Q43:Q45)</f>
        <v>160</v>
      </c>
      <c r="R46" s="362">
        <f>SUM(R43:R45)</f>
        <v>5</v>
      </c>
      <c r="S46" s="435"/>
      <c r="T46" s="434"/>
      <c r="U46" s="361"/>
      <c r="V46" s="361"/>
      <c r="W46" s="435"/>
      <c r="X46" s="434"/>
      <c r="Y46" s="361">
        <f>SUM(Y43:Y45)</f>
        <v>160</v>
      </c>
      <c r="Z46" s="362">
        <f>SUM(Z44:Z45)</f>
        <v>5</v>
      </c>
      <c r="AA46" s="361"/>
      <c r="AB46" s="361"/>
      <c r="AC46" s="361">
        <v>480</v>
      </c>
      <c r="AD46" s="362">
        <v>18</v>
      </c>
      <c r="AE46" s="435" t="s">
        <v>49</v>
      </c>
      <c r="AF46" s="434"/>
      <c r="AG46" s="361"/>
      <c r="AH46" s="362"/>
      <c r="AI46" s="437"/>
      <c r="AJ46" s="436">
        <v>0</v>
      </c>
      <c r="AK46" s="367">
        <f>SUM(AK43:AK45)</f>
        <v>800</v>
      </c>
      <c r="AL46" s="368">
        <f>SUM(AL43:AL45)</f>
        <v>29</v>
      </c>
      <c r="AM46" s="370">
        <f>SUM(AJ46,AK46)</f>
        <v>800</v>
      </c>
    </row>
    <row r="47" spans="1:42" s="550" customFormat="1" ht="15" x14ac:dyDescent="0.2">
      <c r="A47" s="907" t="s">
        <v>436</v>
      </c>
      <c r="B47" s="908"/>
      <c r="C47" s="908"/>
      <c r="D47" s="544">
        <f>D41+D46</f>
        <v>57</v>
      </c>
      <c r="E47" s="544">
        <f>E41+E46</f>
        <v>101</v>
      </c>
      <c r="F47" s="545">
        <f>SUM(F33,F46)</f>
        <v>27</v>
      </c>
      <c r="G47" s="544" t="s">
        <v>157</v>
      </c>
      <c r="H47" s="546">
        <f>H41+H46</f>
        <v>52</v>
      </c>
      <c r="I47" s="544">
        <f>I41+I46</f>
        <v>64</v>
      </c>
      <c r="J47" s="544">
        <f>SUM(J33,J46)</f>
        <v>30</v>
      </c>
      <c r="K47" s="544" t="s">
        <v>157</v>
      </c>
      <c r="L47" s="546">
        <f>L41+L46</f>
        <v>92</v>
      </c>
      <c r="M47" s="544">
        <f>M41+M46</f>
        <v>48</v>
      </c>
      <c r="N47" s="544">
        <f>SUM(N33,N46)</f>
        <v>31</v>
      </c>
      <c r="O47" s="544" t="s">
        <v>157</v>
      </c>
      <c r="P47" s="546">
        <f>P41+P46</f>
        <v>76</v>
      </c>
      <c r="Q47" s="545">
        <f>Q46+Q41</f>
        <v>212</v>
      </c>
      <c r="R47" s="544">
        <f>SUM(R33,R46)</f>
        <v>33</v>
      </c>
      <c r="S47" s="544" t="s">
        <v>157</v>
      </c>
      <c r="T47" s="544">
        <f t="shared" ref="T47:U47" si="14">T41+T46</f>
        <v>76</v>
      </c>
      <c r="U47" s="544">
        <f t="shared" si="14"/>
        <v>64</v>
      </c>
      <c r="V47" s="544">
        <f>SUM(V33,V46)</f>
        <v>31</v>
      </c>
      <c r="W47" s="544" t="s">
        <v>157</v>
      </c>
      <c r="X47" s="544">
        <f t="shared" ref="X47" si="15">X41+X46</f>
        <v>88</v>
      </c>
      <c r="Y47" s="545">
        <f>Y41</f>
        <v>56</v>
      </c>
      <c r="Z47" s="544">
        <f>SUM(Z33,Z46)</f>
        <v>32</v>
      </c>
      <c r="AA47" s="544" t="s">
        <v>157</v>
      </c>
      <c r="AB47" s="545">
        <f>AB41</f>
        <v>0</v>
      </c>
      <c r="AC47" s="545">
        <f>AC41</f>
        <v>24</v>
      </c>
      <c r="AD47" s="545">
        <f>SUM(AD33,AD46)</f>
        <v>28</v>
      </c>
      <c r="AE47" s="544" t="s">
        <v>157</v>
      </c>
      <c r="AF47" s="545">
        <f>AF41</f>
        <v>44</v>
      </c>
      <c r="AG47" s="545">
        <f>AG41</f>
        <v>76</v>
      </c>
      <c r="AH47" s="544">
        <f>SUM(AH33,AH46)</f>
        <v>28</v>
      </c>
      <c r="AI47" s="544" t="s">
        <v>157</v>
      </c>
      <c r="AJ47" s="547">
        <v>1036</v>
      </c>
      <c r="AK47" s="548">
        <v>2152</v>
      </c>
      <c r="AL47" s="549">
        <f>SUM(F47,J47,N47,R47,V47,Z47,AD47,AH47)</f>
        <v>240</v>
      </c>
      <c r="AM47" s="669">
        <f>SUM(AM46,AM41)</f>
        <v>1770</v>
      </c>
    </row>
    <row r="48" spans="1:42" ht="15.75" thickBot="1" x14ac:dyDescent="0.25">
      <c r="A48" s="899" t="s">
        <v>170</v>
      </c>
      <c r="B48" s="900"/>
      <c r="C48" s="900"/>
      <c r="D48" s="900"/>
      <c r="E48" s="900"/>
      <c r="F48" s="900"/>
      <c r="G48" s="900"/>
      <c r="H48" s="900"/>
      <c r="I48" s="900"/>
      <c r="J48" s="900"/>
      <c r="K48" s="900"/>
      <c r="L48" s="900"/>
      <c r="M48" s="900"/>
      <c r="N48" s="900"/>
      <c r="O48" s="900"/>
      <c r="P48" s="900"/>
      <c r="Q48" s="900"/>
      <c r="R48" s="900"/>
      <c r="S48" s="900"/>
      <c r="T48" s="565"/>
      <c r="U48" s="565"/>
      <c r="V48" s="565"/>
      <c r="W48" s="565"/>
      <c r="X48" s="565"/>
      <c r="Y48" s="565"/>
      <c r="Z48" s="565"/>
      <c r="AA48" s="565"/>
      <c r="AB48" s="565"/>
      <c r="AC48" s="565"/>
      <c r="AD48" s="565"/>
      <c r="AE48" s="565"/>
      <c r="AF48" s="565"/>
      <c r="AG48" s="565"/>
      <c r="AH48" s="565"/>
      <c r="AI48" s="565"/>
      <c r="AJ48" s="385"/>
      <c r="AK48" s="385"/>
      <c r="AL48" s="385"/>
      <c r="AM48" s="386"/>
      <c r="AN48" s="48"/>
      <c r="AO48" s="48"/>
    </row>
    <row r="49" spans="1:41" ht="15.75" x14ac:dyDescent="0.25">
      <c r="A49" s="150"/>
      <c r="B49" s="151"/>
      <c r="C49" s="152" t="s">
        <v>171</v>
      </c>
      <c r="D49" s="854"/>
      <c r="E49" s="855"/>
      <c r="F49" s="855"/>
      <c r="G49" s="381" t="str">
        <f>IF(COUNTIF(G$12:G$41,"A")+COUNTIF(SZAK!G$10:G$78,"A")=0,"0",COUNTIF(G$12:G$41,"A")+COUNTIF(SZAK!G$10:G$78,"A"))</f>
        <v>0</v>
      </c>
      <c r="H49" s="854" t="str">
        <f>IF(COUNTIF(I19:I40,"A")=0,"",COUNTIF(I19:I40,"A"))</f>
        <v/>
      </c>
      <c r="I49" s="855"/>
      <c r="J49" s="855"/>
      <c r="K49" s="381" t="str">
        <f>IF(COUNTIF(K$12:K$41,"A")+COUNTIF(SZAK!K$10:K$78,"A")=0,"0",COUNTIF(K$12:K$41,"A")+COUNTIF(SZAK!K$10:K$78,"A"))</f>
        <v>0</v>
      </c>
      <c r="L49" s="854"/>
      <c r="M49" s="855"/>
      <c r="N49" s="855"/>
      <c r="O49" s="381" t="str">
        <f>IF(COUNTIF(O$12:O$41,"A")+COUNTIF(SZAK!O$10:O$78,"A")=0,"0",COUNTIF(O$12:O$41,"A")+COUNTIF(SZAK!O$10:O$78,"A"))</f>
        <v>0</v>
      </c>
      <c r="P49" s="854"/>
      <c r="Q49" s="855"/>
      <c r="R49" s="855"/>
      <c r="S49" s="381" t="str">
        <f>IF(COUNTIF(S$12:S$41,"A")+COUNTIF(SZAK!S$10:S$78,"A")=0,"0",COUNTIF(S$12:S$41,"A")+COUNTIF(SZAK!S$10:S$78,"A"))</f>
        <v>0</v>
      </c>
      <c r="T49" s="854" t="str">
        <f>IF(COUNTIF(U19:U40,"A")=0,"",COUNTIF(U19:U40,"A"))</f>
        <v/>
      </c>
      <c r="U49" s="855"/>
      <c r="V49" s="855"/>
      <c r="W49" s="381" t="str">
        <f>IF(COUNTIF(W$12:W$41,"A")+COUNTIF(SZAK!W$10:W$78,"A")=0,"0",COUNTIF(W$12:W$41,"A")+COUNTIF(SZAK!W$10:W$78,"A"))</f>
        <v>0</v>
      </c>
      <c r="X49" s="854" t="str">
        <f>IF(COUNTIF(Y19:Y40,"A")=0,"",COUNTIF(Y19:Y40,"A"))</f>
        <v/>
      </c>
      <c r="Y49" s="855"/>
      <c r="Z49" s="855"/>
      <c r="AA49" s="381" t="str">
        <f>IF(COUNTIF(AA$12:AA$41,"A")+COUNTIF(SZAK!AA$10:AA$78,"A")=0,"0",COUNTIF(AA$12:AA$41,"A")+COUNTIF(SZAK!AA$10:AA$78,"A"))</f>
        <v>0</v>
      </c>
      <c r="AB49" s="854" t="str">
        <f>IF(COUNTIF(AC19:AC40,"A")=0,"",COUNTIF(AC19:AC40,"A"))</f>
        <v/>
      </c>
      <c r="AC49" s="855"/>
      <c r="AD49" s="855"/>
      <c r="AE49" s="381" t="str">
        <f>IF(COUNTIF(AE$12:AE$41,"A")+COUNTIF(SZAK!AE$10:AE$78,"A")=0,"0",COUNTIF(AE$12:AE$41,"A")+COUNTIF(SZAK!AE$10:AE$78,"A"))</f>
        <v>0</v>
      </c>
      <c r="AF49" s="153"/>
      <c r="AG49" s="154"/>
      <c r="AH49" s="155"/>
      <c r="AI49" s="381" t="str">
        <f>IF(COUNTIF(AI$12:AI$41,"A")+COUNTIF(SZAK!AI$10:AI$78,"A")=0,"0",COUNTIF(AI$12:AI$41,"A")+COUNTIF(SZAK!AI$10:AI$78,"A"))</f>
        <v>0</v>
      </c>
      <c r="AJ49" s="854"/>
      <c r="AK49" s="855"/>
      <c r="AL49" s="855"/>
      <c r="AM49" s="392" t="str">
        <f t="shared" ref="AM49:AM57" si="16">IF(SUM(G49:AL49)=0,"0",SUM(G49:AL49))</f>
        <v>0</v>
      </c>
      <c r="AN49" s="48"/>
      <c r="AO49" s="48"/>
    </row>
    <row r="50" spans="1:41" ht="15.75" x14ac:dyDescent="0.25">
      <c r="A50" s="157"/>
      <c r="B50" s="618"/>
      <c r="C50" s="619" t="s">
        <v>172</v>
      </c>
      <c r="D50" s="839"/>
      <c r="E50" s="840"/>
      <c r="F50" s="840"/>
      <c r="G50" s="603" t="str">
        <f>IF(COUNTIF(G$12:G$41,"B")+COUNTIF(SZAK!G$10:G$78,"B")=0,"0",COUNTIF(G$12:G$41,"B")+COUNTIF(SZAK!G$10:G$78,"B"))</f>
        <v>0</v>
      </c>
      <c r="H50" s="839" t="str">
        <f>IF(COUNTIF(I19:I40,"B")=0,"",COUNTIF(I19:I40,"B"))</f>
        <v/>
      </c>
      <c r="I50" s="840"/>
      <c r="J50" s="840"/>
      <c r="K50" s="603" t="str">
        <f>IF(COUNTIF(K$12:K$41,"B")+COUNTIF(SZAK!K$10:K$78,"B")=0,"0",COUNTIF(K$12:K$41,"B")+COUNTIF(SZAK!K$10:K$78,"B"))</f>
        <v>0</v>
      </c>
      <c r="L50" s="839"/>
      <c r="M50" s="840"/>
      <c r="N50" s="840"/>
      <c r="O50" s="603" t="str">
        <f>IF(COUNTIF(O$12:O$41,"B")+COUNTIF(SZAK!O$10:O$78,"B")=0,"0",COUNTIF(O$12:O$41,"B")+COUNTIF(SZAK!O$10:O$78,"B"))</f>
        <v>0</v>
      </c>
      <c r="P50" s="839"/>
      <c r="Q50" s="840"/>
      <c r="R50" s="840"/>
      <c r="S50" s="603" t="str">
        <f>IF(COUNTIF(S$12:S$41,"B")+COUNTIF(SZAK!S$10:S$78,"B")=0,"0",COUNTIF(S$12:S$41,"B")+COUNTIF(SZAK!S$10:S$78,"B"))</f>
        <v>0</v>
      </c>
      <c r="T50" s="839" t="str">
        <f>IF(COUNTIF(U19:U40,"B")=0,"",COUNTIF(U19:U40,"B"))</f>
        <v/>
      </c>
      <c r="U50" s="840"/>
      <c r="V50" s="840"/>
      <c r="W50" s="603" t="str">
        <f>IF(COUNTIF(W$12:W$41,"B")+COUNTIF(SZAK!W$10:W$78,"B")=0,"0",COUNTIF(W$12:W$41,"B")+COUNTIF(SZAK!W$10:W$78,"B"))</f>
        <v>0</v>
      </c>
      <c r="X50" s="839" t="str">
        <f>IF(COUNTIF(Y19:Y40,"B")=0,"",COUNTIF(Y19:Y40,"B"))</f>
        <v/>
      </c>
      <c r="Y50" s="840"/>
      <c r="Z50" s="840"/>
      <c r="AA50" s="603" t="str">
        <f>IF(COUNTIF(AA$12:AA$41,"B")+COUNTIF(SZAK!AA$10:AA$78,"B")=0,"0",COUNTIF(AA$12:AA$41,"B")+COUNTIF(SZAK!AA$10:AA$78,"B"))</f>
        <v>0</v>
      </c>
      <c r="AB50" s="839" t="str">
        <f>IF(COUNTIF(AC19:AC40,"B")=0,"",COUNTIF(AC19:AC40,"B"))</f>
        <v/>
      </c>
      <c r="AC50" s="840"/>
      <c r="AD50" s="840"/>
      <c r="AE50" s="603" t="str">
        <f>IF(COUNTIF(AE$12:AE$41,"B")+COUNTIF(SZAK!AE$10:AE$78,"B")=0,"0",COUNTIF(AE$12:AE$41,"B")+COUNTIF(SZAK!AE$10:AE$78,"B"))</f>
        <v>0</v>
      </c>
      <c r="AF50" s="159"/>
      <c r="AG50" s="620"/>
      <c r="AH50" s="482"/>
      <c r="AI50" s="603" t="str">
        <f>IF(COUNTIF(AI$12:AI$41,"B")+COUNTIF(SZAK!AI$10:AI$78,"B")=0,"0",COUNTIF(AI$12:AI$41,"B")+COUNTIF(SZAK!AI$10:AI$78,"B"))</f>
        <v>0</v>
      </c>
      <c r="AJ50" s="839"/>
      <c r="AK50" s="840"/>
      <c r="AL50" s="840"/>
      <c r="AM50" s="177" t="str">
        <f t="shared" si="16"/>
        <v>0</v>
      </c>
      <c r="AN50" s="48"/>
      <c r="AO50" s="48"/>
    </row>
    <row r="51" spans="1:41" ht="15.75" x14ac:dyDescent="0.25">
      <c r="A51" s="157"/>
      <c r="B51" s="618"/>
      <c r="C51" s="619" t="s">
        <v>173</v>
      </c>
      <c r="D51" s="839"/>
      <c r="E51" s="840"/>
      <c r="F51" s="840"/>
      <c r="G51" s="603">
        <f>IF(COUNTIF(G$12:G$41,"ÉÉ")+COUNTIF(G$12:G$41,"ÉÉ(Z)")+COUNTIF(SZAK!G$10:G$78,"ÉÉ")+COUNTIF(SZAK!G$10:G$78,"ÉÉ(Z)")=0,"0",COUNTIF(G$12:G$41,"ÉÉ")+COUNTIF(G$12:G$41,"ÉÉ(Z)")+COUNTIF(SZAK!G$10:G$78,"ÉÉ")+COUNTIF(SZAK!G$10:G$78,"ÉÉ(Z)"))</f>
        <v>4</v>
      </c>
      <c r="H51" s="839" t="str">
        <f>IF(COUNTIF(I19:I40,"ÉÉ")=0,"",COUNTIF(I19:I40,"ÉÉ"))</f>
        <v/>
      </c>
      <c r="I51" s="840"/>
      <c r="J51" s="840"/>
      <c r="K51" s="603">
        <f>IF(COUNTIF(K$12:K$41,"ÉÉ")+COUNTIF(K$12:K$41,"ÉÉ(Z)")+COUNTIF(SZAK!K$10:K$78,"ÉÉ")+COUNTIF(SZAK!K$10:K$78,"ÉÉ(Z)")=0,"0",COUNTIF(K$12:K$41,"ÉÉ")+COUNTIF(K$12:K$41,"ÉÉ(Z)")+COUNTIF(SZAK!K$10:K$78,"ÉÉ")+COUNTIF(SZAK!K$10:K$78,"ÉÉ(Z)"))</f>
        <v>5</v>
      </c>
      <c r="L51" s="839"/>
      <c r="M51" s="840"/>
      <c r="N51" s="840"/>
      <c r="O51" s="603">
        <f>IF(COUNTIF(O$12:O$41,"ÉÉ")+COUNTIF(O$12:O$41,"ÉÉ(Z)")+COUNTIF(SZAK!O$10:O$78,"ÉÉ")+COUNTIF(SZAK!O$10:O$78,"ÉÉ(Z)")=0,"0",COUNTIF(O$12:O$41,"ÉÉ")+COUNTIF(O$12:O$41,"ÉÉ(Z)")+COUNTIF(SZAK!O$10:O$78,"ÉÉ")+COUNTIF(SZAK!O$10:O$78,"ÉÉ(Z)"))</f>
        <v>5</v>
      </c>
      <c r="P51" s="839"/>
      <c r="Q51" s="840"/>
      <c r="R51" s="840"/>
      <c r="S51" s="603">
        <f>IF(COUNTIF(S$12:S$41,"ÉÉ")+COUNTIF(S$12:S$41,"ÉÉ(Z)")+COUNTIF(SZAK!S$10:S$78,"ÉÉ")+COUNTIF(SZAK!S$10:S$78,"ÉÉ(Z)")=0,"0",COUNTIF(S$12:S$41,"ÉÉ")+COUNTIF(S$12:S$41,"ÉÉ(Z)")+COUNTIF(SZAK!S$10:S$78,"ÉÉ")+COUNTIF(SZAK!S$10:S$78,"ÉÉ(Z)"))</f>
        <v>4</v>
      </c>
      <c r="T51" s="839" t="str">
        <f>IF(COUNTIF(U19:U40,"ÉÉ")=0,"",COUNTIF(U19:U40,"ÉÉ"))</f>
        <v/>
      </c>
      <c r="U51" s="840"/>
      <c r="V51" s="840"/>
      <c r="W51" s="603">
        <f>IF(COUNTIF(W$12:W$41,"ÉÉ")+COUNTIF(W$12:W$41,"ÉÉ(Z)")+COUNTIF(SZAK!W$10:W$78,"ÉÉ")+COUNTIF(SZAK!W$10:W$78,"ÉÉ(Z)")=0,"0",COUNTIF(W$12:W$41,"ÉÉ")+COUNTIF(W$12:W$41,"ÉÉ(Z)")+COUNTIF(SZAK!W$10:W$78,"ÉÉ")+COUNTIF(SZAK!W$10:W$78,"ÉÉ(Z)"))</f>
        <v>4</v>
      </c>
      <c r="X51" s="839" t="str">
        <f>IF(COUNTIF(Y19:Y40,"ÉÉ")=0,"",COUNTIF(Y19:Y40,"ÉÉ"))</f>
        <v/>
      </c>
      <c r="Y51" s="840"/>
      <c r="Z51" s="840"/>
      <c r="AA51" s="603">
        <f>IF(COUNTIF(AA$12:AA$41,"ÉÉ")+COUNTIF(AA$12:AA$41,"ÉÉ(Z)")+COUNTIF(SZAK!AA$10:AA$78,"ÉÉ")+COUNTIF(SZAK!AA$10:AA$78,"ÉÉ(Z)")=0,"0",COUNTIF(AA$12:AA$41,"ÉÉ")+COUNTIF(AA$12:AA$41,"ÉÉ(Z)")+COUNTIF(SZAK!AA$10:AA$78,"ÉÉ")+COUNTIF(SZAK!AA$10:AA$78,"ÉÉ(Z)"))</f>
        <v>2</v>
      </c>
      <c r="AB51" s="839" t="str">
        <f>IF(COUNTIF(AC19:AC40,"ÉÉ")=0,"",COUNTIF(AC19:AC40,"ÉÉ"))</f>
        <v/>
      </c>
      <c r="AC51" s="840"/>
      <c r="AD51" s="840"/>
      <c r="AE51" s="603" t="str">
        <f>IF(COUNTIF(AE$12:AE$41,"ÉÉ")+COUNTIF(AE$12:AE$41,"ÉÉ(Z)")+COUNTIF(SZAK!AE$10:AE$78,"ÉÉ")+COUNTIF(SZAK!AE$10:AE$78,"ÉÉ(Z)")=0,"0",COUNTIF(AE$12:AE$41,"ÉÉ")+COUNTIF(AE$12:AE$41,"ÉÉ(Z)")+COUNTIF(SZAK!AE$10:AE$78,"ÉÉ")+COUNTIF(SZAK!AE$10:AE$78,"ÉÉ(Z)"))</f>
        <v>0</v>
      </c>
      <c r="AF51" s="159"/>
      <c r="AG51" s="620"/>
      <c r="AH51" s="482"/>
      <c r="AI51" s="603">
        <f>IF(COUNTIF(AI$12:AI$41,"ÉÉ")+COUNTIF(AI$12:AI$41,"ÉÉ(Z)")+COUNTIF(SZAK!AI$10:AI$78,"ÉÉ")+COUNTIF(SZAK!AI$10:AI$78,"ÉÉ(Z)")=0,"0",COUNTIF(AI$12:AI$41,"ÉÉ")+COUNTIF(AI$12:AI$41,"ÉÉ(Z)")+COUNTIF(SZAK!AI$10:AI$78,"ÉÉ")+COUNTIF(SZAK!AI$10:AI$78,"ÉÉ(Z)"))</f>
        <v>6</v>
      </c>
      <c r="AJ51" s="839"/>
      <c r="AK51" s="840"/>
      <c r="AL51" s="840"/>
      <c r="AM51" s="177">
        <f t="shared" si="16"/>
        <v>30</v>
      </c>
      <c r="AN51" s="48"/>
      <c r="AO51" s="48"/>
    </row>
    <row r="52" spans="1:41" ht="15.75" x14ac:dyDescent="0.25">
      <c r="A52" s="157"/>
      <c r="B52" s="618"/>
      <c r="C52" s="619" t="s">
        <v>174</v>
      </c>
      <c r="D52" s="839"/>
      <c r="E52" s="840"/>
      <c r="F52" s="840"/>
      <c r="G52" s="603">
        <f>IF(COUNTIF(G$12:G$41,"GYJ")+COUNTIF(G$12:G$41,"GYJ(Z)")+COUNTIF(SZAK!G$10:G$78,"GYJ")+COUNTIF(SZAK!G$10:G$78,"GYJ(Z)")=0,"0",COUNTIF(G$12:G$41,"GYJ")+COUNTIF(G$12:G$41,"GYJ(Z)")+COUNTIF(SZAK!G$10:G$78,"GYJ")+COUNTIF(SZAK!G$10:G$78,"GYJ(Z)"))</f>
        <v>2</v>
      </c>
      <c r="H52" s="839" t="str">
        <f>IF(COUNTIF(I19:I40,"GYJ")=0,"",COUNTIF(I19:I40,"GYJ"))</f>
        <v/>
      </c>
      <c r="I52" s="840"/>
      <c r="J52" s="840"/>
      <c r="K52" s="603">
        <f>IF(COUNTIF(K$12:K$41,"GYJ")+COUNTIF(K$12:K$41,"GYJ(Z)")+COUNTIF(SZAK!K$10:K$78,"GYJ")+COUNTIF(SZAK!K$10:K$78,"GYJ(Z)")=0,"0",COUNTIF(K$12:K$41,"GYJ")+COUNTIF(K$12:K$41,"GYJ(Z)")+COUNTIF(SZAK!K$10:K$78,"GYJ")+COUNTIF(SZAK!K$10:K$78,"GYJ(Z)"))</f>
        <v>3</v>
      </c>
      <c r="L52" s="839"/>
      <c r="M52" s="840"/>
      <c r="N52" s="840"/>
      <c r="O52" s="603">
        <f>IF(COUNTIF(O$12:O$41,"GYJ")+COUNTIF(O$12:O$41,"GYJ(Z)")+COUNTIF(SZAK!O$10:O$78,"GYJ")+COUNTIF(SZAK!O$10:O$78,"GYJ(Z)")=0,"0",COUNTIF(O$12:O$41,"GYJ")+COUNTIF(O$12:O$41,"GYJ(Z)")+COUNTIF(SZAK!O$10:O$78,"GYJ")+COUNTIF(SZAK!O$10:O$78,"GYJ(Z)"))</f>
        <v>2</v>
      </c>
      <c r="P52" s="839"/>
      <c r="Q52" s="840"/>
      <c r="R52" s="840"/>
      <c r="S52" s="603">
        <f>IF(COUNTIF(S$12:S$41,"GYJ")+COUNTIF(S$12:S$41,"GYJ(Z)")+COUNTIF(SZAK!S$10:S$78,"GYJ")+COUNTIF(SZAK!S$10:S$78,"GYJ(Z)")=0,"0",COUNTIF(S$12:S$41,"GYJ")+COUNTIF(S$12:S$41,"GYJ(Z)")+COUNTIF(SZAK!S$10:S$78,"GYJ")+COUNTIF(SZAK!S$10:S$78,"GYJ(Z)"))</f>
        <v>3</v>
      </c>
      <c r="T52" s="839" t="str">
        <f>IF(COUNTIF(U19:U40,"GYJ")=0,"",COUNTIF(U19:U40,"GYJ"))</f>
        <v/>
      </c>
      <c r="U52" s="840"/>
      <c r="V52" s="840"/>
      <c r="W52" s="603">
        <f>IF(COUNTIF(W$12:W$41,"GYJ")+COUNTIF(W$12:W$41,"GYJ(Z)")+COUNTIF(SZAK!W$10:W$78,"GYJ")+COUNTIF(SZAK!W$10:W$78,"GYJ(Z)")=0,"0",COUNTIF(W$12:W$41,"GYJ")+COUNTIF(W$12:W$41,"GYJ(Z)")+COUNTIF(SZAK!W$10:W$78,"GYJ")+COUNTIF(SZAK!W$10:W$78,"GYJ(Z)"))</f>
        <v>4</v>
      </c>
      <c r="X52" s="839" t="str">
        <f>IF(COUNTIF(Y19:Y40,"GYJ")=0,"",COUNTIF(Y19:Y40,"GYJ"))</f>
        <v/>
      </c>
      <c r="Y52" s="840"/>
      <c r="Z52" s="840"/>
      <c r="AA52" s="603">
        <f>IF(COUNTIF(AA$12:AA$41,"GYJ")+COUNTIF(AA$12:AA$41,"GYJ(Z)")+COUNTIF(SZAK!AA$10:AA$78,"GYJ")+COUNTIF(SZAK!AA$10:AA$78,"GYJ(Z)")=0,"0",COUNTIF(AA$12:AA$41,"GYJ")+COUNTIF(AA$12:AA$41,"GYJ(Z)")+COUNTIF(SZAK!AA$10:AA$78,"GYJ")+COUNTIF(SZAK!AA$10:AA$78,"GYJ(Z)"))</f>
        <v>5</v>
      </c>
      <c r="AB52" s="839" t="str">
        <f>IF(COUNTIF(AC19:AC40,"GYJ")=0,"",COUNTIF(AC19:AC40,"GYJ"))</f>
        <v/>
      </c>
      <c r="AC52" s="840"/>
      <c r="AD52" s="840"/>
      <c r="AE52" s="603">
        <f>IF(COUNTIF(AE$12:AE$41,"GYJ")+COUNTIF(AE$12:AE$41,"GYJ(Z)")+COUNTIF(SZAK!AE$10:AE$78,"GYJ")+COUNTIF(SZAK!AE$10:AE$78,"GYJ(Z)")=0,"0",COUNTIF(AE$12:AE$41,"GYJ")+COUNTIF(AE$12:AE$41,"GYJ(Z)")+COUNTIF(SZAK!AE$10:AE$78,"GYJ")+COUNTIF(SZAK!AE$10:AE$78,"GYJ(Z)"))</f>
        <v>4</v>
      </c>
      <c r="AF52" s="159"/>
      <c r="AG52" s="620"/>
      <c r="AH52" s="482"/>
      <c r="AI52" s="603">
        <f>IF(COUNTIF(AI$12:AI$41,"GYJ")+COUNTIF(AI$12:AI$41,"GYJ(Z)")+COUNTIF(SZAK!AI$10:AI$78,"GYJ")+COUNTIF(SZAK!AI$10:AI$78,"GYJ(Z)")=0,"0",COUNTIF(AI$12:AI$41,"GYJ")+COUNTIF(AI$12:AI$41,"GYJ(Z)")+COUNTIF(SZAK!AI$10:AI$78,"GYJ")+COUNTIF(SZAK!AI$10:AI$78,"GYJ(Z)"))</f>
        <v>5</v>
      </c>
      <c r="AJ52" s="839"/>
      <c r="AK52" s="840"/>
      <c r="AL52" s="840"/>
      <c r="AM52" s="177">
        <f t="shared" si="16"/>
        <v>28</v>
      </c>
      <c r="AN52" s="48"/>
      <c r="AO52" s="48"/>
    </row>
    <row r="53" spans="1:41" ht="15.75" x14ac:dyDescent="0.25">
      <c r="A53" s="157"/>
      <c r="B53" s="618"/>
      <c r="C53" s="621" t="s">
        <v>175</v>
      </c>
      <c r="D53" s="839"/>
      <c r="E53" s="840"/>
      <c r="F53" s="840"/>
      <c r="G53" s="603">
        <f>IF(COUNTIF(G$12:G$41,"K")+COUNTIF(G$12:G$41,"K(Z)")+COUNTIF(SZAK!G$10:G$78,"K")+COUNTIF(SZAK!G$10:G$78,"K(Z)")=0,"0",COUNTIF(G$12:G$41,"K")+COUNTIF(G$12:G$41,"K(Z)")+COUNTIF(SZAK!G$10:G$78,"K")+COUNTIF(SZAK!G$10:G$78,"K(Z)"))</f>
        <v>1</v>
      </c>
      <c r="H53" s="839" t="str">
        <f>IF(COUNTIF(I19:I40,"K")=0,"",COUNTIF(I19:I40,"K"))</f>
        <v/>
      </c>
      <c r="I53" s="840"/>
      <c r="J53" s="840"/>
      <c r="K53" s="603">
        <f>IF(COUNTIF(K$12:K$41,"K")+COUNTIF(K$12:K$41,"K(Z)")+COUNTIF(SZAK!K$10:K$78,"K")+COUNTIF(SZAK!K$10:K$78,"K(Z)")=0,"0",COUNTIF(K$12:K$41,"K")+COUNTIF(K$12:K$41,"K(Z)")+COUNTIF(SZAK!K$10:K$78,"K")+COUNTIF(SZAK!K$10:K$78,"K(Z)"))</f>
        <v>3</v>
      </c>
      <c r="L53" s="839"/>
      <c r="M53" s="840"/>
      <c r="N53" s="840"/>
      <c r="O53" s="603">
        <f>IF(COUNTIF(O$12:O$41,"K")+COUNTIF(O$12:O$41,"K(Z)")+COUNTIF(SZAK!O$10:O$78,"K")+COUNTIF(SZAK!O$10:O$78,"K(Z)")=0,"0",COUNTIF(O$12:O$41,"K")+COUNTIF(O$12:O$41,"K(Z)")+COUNTIF(SZAK!O$10:O$78,"K")+COUNTIF(SZAK!O$10:O$78,"K(Z)"))</f>
        <v>2</v>
      </c>
      <c r="P53" s="839"/>
      <c r="Q53" s="840"/>
      <c r="R53" s="840"/>
      <c r="S53" s="603">
        <f>IF(COUNTIF(S$12:S$41,"K")+COUNTIF(S$12:S$41,"K(Z)")+COUNTIF(SZAK!S$10:S$78,"K")+COUNTIF(SZAK!S$10:S$78,"K(Z)")=0,"0",COUNTIF(S$12:S$41,"K")+COUNTIF(S$12:S$41,"K(Z)")+COUNTIF(SZAK!S$10:S$78,"K")+COUNTIF(SZAK!S$10:S$78,"K(Z)"))</f>
        <v>3</v>
      </c>
      <c r="T53" s="839" t="str">
        <f>IF(COUNTIF(U19:U40,"K")=0,"",COUNTIF(U19:U40,"K"))</f>
        <v/>
      </c>
      <c r="U53" s="840"/>
      <c r="V53" s="840"/>
      <c r="W53" s="603">
        <f>IF(COUNTIF(W$12:W$41,"K")+COUNTIF(W$12:W$41,"K(Z)")+COUNTIF(SZAK!W$10:W$78,"K")+COUNTIF(SZAK!W$10:W$78,"K(Z)")=0,"0",COUNTIF(W$12:W$41,"K")+COUNTIF(W$12:W$41,"K(Z)")+COUNTIF(SZAK!W$10:W$78,"K")+COUNTIF(SZAK!W$10:W$78,"K(Z)"))</f>
        <v>3</v>
      </c>
      <c r="X53" s="839" t="str">
        <f>IF(COUNTIF(Y19:Y40,"K")=0,"",COUNTIF(Y19:Y40,"K"))</f>
        <v/>
      </c>
      <c r="Y53" s="840"/>
      <c r="Z53" s="840"/>
      <c r="AA53" s="603">
        <f>IF(COUNTIF(AA$12:AA$41,"K")+COUNTIF(AA$12:AA$41,"K(Z)")+COUNTIF(SZAK!AA$10:AA$78,"K")+COUNTIF(SZAK!AA$10:AA$78,"K(Z)")=0,"0",COUNTIF(AA$12:AA$41,"K")+COUNTIF(AA$12:AA$41,"K(Z)")+COUNTIF(SZAK!AA$10:AA$78,"K")+COUNTIF(SZAK!AA$10:AA$78,"K(Z)"))</f>
        <v>3</v>
      </c>
      <c r="AB53" s="839" t="str">
        <f>IF(COUNTIF(AC19:AC40,"K")=0,"",COUNTIF(AC19:AC40,"K"))</f>
        <v/>
      </c>
      <c r="AC53" s="840"/>
      <c r="AD53" s="840"/>
      <c r="AE53" s="603" t="str">
        <f>IF(COUNTIF(AE$12:AE$41,"K")+COUNTIF(AE$12:AE$41,"K(Z)")+COUNTIF(SZAK!AE$10:AE$78,"K")+COUNTIF(SZAK!AE$10:AE$78,"K(Z)")=0,"0",COUNTIF(AE$12:AE$41,"K")+COUNTIF(AE$12:AE$41,"K(Z)")+COUNTIF(SZAK!AE$10:AE$78,"K")+COUNTIF(SZAK!AE$10:AE$78,"K(Z)"))</f>
        <v>0</v>
      </c>
      <c r="AF53" s="159"/>
      <c r="AG53" s="620"/>
      <c r="AH53" s="482"/>
      <c r="AI53" s="603" t="str">
        <f>IF(COUNTIF(AI$12:AI$41,"K")+COUNTIF(AI$12:AI$41,"K(Z)")+COUNTIF(SZAK!AI$10:AI$78,"K")+COUNTIF(SZAK!AI$10:AI$78,"K(Z)")=0,"0",COUNTIF(AI$12:AI$41,"K")+COUNTIF(AI$12:AI$41,"K(Z)")+COUNTIF(SZAK!AI$10:AI$78,"K")+COUNTIF(SZAK!AI$10:AI$78,"K(Z)"))</f>
        <v>0</v>
      </c>
      <c r="AJ53" s="839"/>
      <c r="AK53" s="840"/>
      <c r="AL53" s="840"/>
      <c r="AM53" s="177">
        <f t="shared" si="16"/>
        <v>15</v>
      </c>
      <c r="AN53" s="48"/>
      <c r="AO53" s="48"/>
    </row>
    <row r="54" spans="1:41" ht="15.75" x14ac:dyDescent="0.25">
      <c r="A54" s="157"/>
      <c r="B54" s="618"/>
      <c r="C54" s="619" t="s">
        <v>176</v>
      </c>
      <c r="D54" s="839"/>
      <c r="E54" s="840"/>
      <c r="F54" s="840"/>
      <c r="G54" s="603" t="str">
        <f>IF(COUNTIF(G$12:G$41,"AV")+COUNTIF(SZAK!G$10:G$78,"AV")=0,"0",COUNTIF(G$12:G$41,"AV")+COUNTIF(SZAK!G$10:G$78,"AV"))</f>
        <v>0</v>
      </c>
      <c r="H54" s="839" t="str">
        <f>IF(COUNTIF(I19:I40,"AV")=0,"",COUNTIF(I19:I40,"AV"))</f>
        <v/>
      </c>
      <c r="I54" s="840"/>
      <c r="J54" s="840"/>
      <c r="K54" s="603" t="str">
        <f>IF(COUNTIF(K$12:K$41,"AV")+COUNTIF(SZAK!K$10:K$78,"AV")=0,"0",COUNTIF(K$12:K$41,"AV")+COUNTIF(SZAK!K$10:K$78,"AV"))</f>
        <v>0</v>
      </c>
      <c r="L54" s="839"/>
      <c r="M54" s="840"/>
      <c r="N54" s="840"/>
      <c r="O54" s="603" t="str">
        <f>IF(COUNTIF(O$12:O$41,"AV")+COUNTIF(SZAK!O$10:O$78,"AV")=0,"0",COUNTIF(O$12:O$41,"AV")+COUNTIF(SZAK!O$10:O$78,"AV"))</f>
        <v>0</v>
      </c>
      <c r="P54" s="839"/>
      <c r="Q54" s="840"/>
      <c r="R54" s="840"/>
      <c r="S54" s="603" t="str">
        <f>IF(COUNTIF(S$12:S$41,"AV")+COUNTIF(SZAK!S$10:S$78,"AV")=0,"0",COUNTIF(S$12:S$41,"AV")+COUNTIF(SZAK!S$10:S$78,"AV"))</f>
        <v>0</v>
      </c>
      <c r="T54" s="839" t="str">
        <f>IF(COUNTIF(U19:U40,"AV")=0,"",COUNTIF(U19:U40,"AV"))</f>
        <v/>
      </c>
      <c r="U54" s="840"/>
      <c r="V54" s="840"/>
      <c r="W54" s="603" t="str">
        <f>IF(COUNTIF(W$12:W$41,"AV")+COUNTIF(SZAK!W$10:W$78,"AV")=0,"0",COUNTIF(W$12:W$41,"AV")+COUNTIF(SZAK!W$10:W$78,"AV"))</f>
        <v>0</v>
      </c>
      <c r="X54" s="839" t="str">
        <f>IF(COUNTIF(Y19:Y40,"AV")=0,"",COUNTIF(Y19:Y40,"AV"))</f>
        <v/>
      </c>
      <c r="Y54" s="840"/>
      <c r="Z54" s="840"/>
      <c r="AA54" s="603" t="str">
        <f>IF(COUNTIF(AA$12:AA$41,"AV")+COUNTIF(SZAK!AA$10:AA$78,"AV")=0,"0",COUNTIF(AA$12:AA$41,"AV")+COUNTIF(SZAK!AA$10:AA$78,"AV"))</f>
        <v>0</v>
      </c>
      <c r="AB54" s="839" t="str">
        <f>IF(COUNTIF(AC19:AC40,"AV")=0,"",COUNTIF(AC19:AC40,"AV"))</f>
        <v/>
      </c>
      <c r="AC54" s="840"/>
      <c r="AD54" s="840"/>
      <c r="AE54" s="603" t="str">
        <f>IF(COUNTIF(AE$12:AE$41,"AV")+COUNTIF(SZAK!AE$10:AE$78,"AV")=0,"0",COUNTIF(AE$12:AE$41,"AV")+COUNTIF(SZAK!AE$10:AE$78,"AV"))</f>
        <v>0</v>
      </c>
      <c r="AF54" s="159"/>
      <c r="AG54" s="620"/>
      <c r="AH54" s="482"/>
      <c r="AI54" s="603" t="str">
        <f>IF(COUNTIF(AI$12:AI$41,"AV")+COUNTIF(SZAK!AI$10:AI$78,"AV")=0,"0",COUNTIF(AI$12:AI$41,"AV")+COUNTIF(SZAK!AI$10:AI$78,"AV"))</f>
        <v>0</v>
      </c>
      <c r="AJ54" s="839"/>
      <c r="AK54" s="840"/>
      <c r="AL54" s="840"/>
      <c r="AM54" s="177" t="str">
        <f t="shared" si="16"/>
        <v>0</v>
      </c>
      <c r="AN54" s="48"/>
      <c r="AO54" s="48"/>
    </row>
    <row r="55" spans="1:41" ht="15.75" x14ac:dyDescent="0.25">
      <c r="A55" s="157"/>
      <c r="B55" s="618"/>
      <c r="C55" s="619" t="s">
        <v>177</v>
      </c>
      <c r="D55" s="839"/>
      <c r="E55" s="840"/>
      <c r="F55" s="840"/>
      <c r="G55" s="603" t="str">
        <f>IF(COUNTIF(G$12:G$41,"KV")+COUNTIF(SZAK!G$10:G$78,"KV")=0,"0",COUNTIF(G$12:G$41,"KV")+COUNTIF(SZAK!G$10:G$78,"KV"))</f>
        <v>0</v>
      </c>
      <c r="H55" s="839" t="str">
        <f>IF(COUNTIF(I19:I40,"KV")=0,"",COUNTIF(I19:I40,"KV"))</f>
        <v/>
      </c>
      <c r="I55" s="840"/>
      <c r="J55" s="840"/>
      <c r="K55" s="603" t="str">
        <f>IF(COUNTIF(K$12:K$41,"KV")+COUNTIF(SZAK!K$10:K$78,"KV")=0,"0",COUNTIF(K$12:K$41,"KV")+COUNTIF(SZAK!K$10:K$78,"KV"))</f>
        <v>0</v>
      </c>
      <c r="L55" s="839"/>
      <c r="M55" s="840"/>
      <c r="N55" s="840"/>
      <c r="O55" s="603" t="str">
        <f>IF(COUNTIF(O$12:O$41,"KV")+COUNTIF(SZAK!O$10:O$78,"KV")=0,"0",COUNTIF(O$12:O$41,"KV")+COUNTIF(SZAK!O$10:O$78,"KV"))</f>
        <v>0</v>
      </c>
      <c r="P55" s="839"/>
      <c r="Q55" s="840"/>
      <c r="R55" s="840"/>
      <c r="S55" s="603" t="str">
        <f>IF(COUNTIF(S$12:S$41,"KV")+COUNTIF(SZAK!S$10:S$78,"KV")=0,"0",COUNTIF(S$12:S$41,"KV")+COUNTIF(SZAK!S$10:S$78,"KV"))</f>
        <v>0</v>
      </c>
      <c r="T55" s="839" t="str">
        <f>IF(COUNTIF(U19:U40,"KV")=0,"",COUNTIF(U19:U40,"KV"))</f>
        <v/>
      </c>
      <c r="U55" s="840"/>
      <c r="V55" s="840"/>
      <c r="W55" s="603" t="str">
        <f>IF(COUNTIF(W$12:W$41,"KV")+COUNTIF(SZAK!W$10:W$78,"KV")=0,"0",COUNTIF(W$12:W$41,"KV")+COUNTIF(SZAK!W$10:W$78,"KV"))</f>
        <v>0</v>
      </c>
      <c r="X55" s="839" t="str">
        <f>IF(COUNTIF(Y19:Y40,"KV")=0,"",COUNTIF(Y19:Y40,"KV"))</f>
        <v/>
      </c>
      <c r="Y55" s="840"/>
      <c r="Z55" s="840"/>
      <c r="AA55" s="603" t="str">
        <f>IF(COUNTIF(AA$12:AA$41,"KV")+COUNTIF(SZAK!AA$10:AA$78,"KV")=0,"0",COUNTIF(AA$12:AA$41,"KV")+COUNTIF(SZAK!AA$10:AA$78,"KV"))</f>
        <v>0</v>
      </c>
      <c r="AB55" s="839" t="str">
        <f>IF(COUNTIF(AC19:AC40,"KV")=0,"",COUNTIF(AC19:AC40,"KV"))</f>
        <v/>
      </c>
      <c r="AC55" s="840"/>
      <c r="AD55" s="840"/>
      <c r="AE55" s="603" t="str">
        <f>IF(COUNTIF(AE$12:AE$41,"KV")+COUNTIF(SZAK!AE$10:AE$78,"KV")=0,"0",COUNTIF(AE$12:AE$41,"KV")+COUNTIF(SZAK!AE$10:AE$78,"KV"))</f>
        <v>0</v>
      </c>
      <c r="AF55" s="159"/>
      <c r="AG55" s="620"/>
      <c r="AH55" s="482"/>
      <c r="AI55" s="603" t="str">
        <f>IF(COUNTIF(AI$12:AI$41,"KV")+COUNTIF(SZAK!AI$10:AI$78,"KV")=0,"0",COUNTIF(AI$12:AI$41,"KV")+COUNTIF(SZAK!AI$10:AI$78,"KV"))</f>
        <v>0</v>
      </c>
      <c r="AJ55" s="839"/>
      <c r="AK55" s="840"/>
      <c r="AL55" s="840"/>
      <c r="AM55" s="177" t="str">
        <f t="shared" si="16"/>
        <v>0</v>
      </c>
      <c r="AN55" s="48"/>
      <c r="AO55" s="48"/>
    </row>
    <row r="56" spans="1:41" ht="15.75" x14ac:dyDescent="0.25">
      <c r="A56" s="157"/>
      <c r="B56" s="618"/>
      <c r="C56" s="619" t="s">
        <v>178</v>
      </c>
      <c r="D56" s="839"/>
      <c r="E56" s="840"/>
      <c r="F56" s="840"/>
      <c r="G56" s="603" t="str">
        <f>IF(COUNTIF(G$12:G$41,"SZG")+COUNTIF(SZAK!G$10:G$78,"SZG")=0,"0",COUNTIF(G$12:G$41,"SZG")+COUNTIF(SZAK!G$10:G$78,"SZG"))</f>
        <v>0</v>
      </c>
      <c r="H56" s="839" t="str">
        <f>IF(COUNTIF(I19:I40,"SZG")=0,"",COUNTIF(I19:I40,"SZG"))</f>
        <v/>
      </c>
      <c r="I56" s="840"/>
      <c r="J56" s="840"/>
      <c r="K56" s="603" t="str">
        <f>IF(COUNTIF(K$12:K$41,"SZG")+COUNTIF(SZAK!K$10:K$78,"SZG")=0,"0",COUNTIF(K$12:K$41,"SZG")+COUNTIF(SZAK!K$10:K$78,"SZG"))</f>
        <v>0</v>
      </c>
      <c r="L56" s="839"/>
      <c r="M56" s="840"/>
      <c r="N56" s="840"/>
      <c r="O56" s="603" t="str">
        <f>IF(COUNTIF(O$12:O$41,"SZG")+COUNTIF(SZAK!O$10:O$78,"SZG")=0,"0",COUNTIF(O$12:O$41,"SZG")+COUNTIF(SZAK!O$10:O$78,"SZG"))</f>
        <v>0</v>
      </c>
      <c r="P56" s="839"/>
      <c r="Q56" s="840"/>
      <c r="R56" s="840"/>
      <c r="S56" s="603">
        <f>IF(COUNTIF(S$12:S$41,"SZG")+COUNTIF(SZAK!S$10:S$78,"SZG")=0,"0",COUNTIF(S$12:S$41,"SZG")+COUNTIF(SZAK!S$10:S$78,"SZG"))</f>
        <v>1</v>
      </c>
      <c r="T56" s="839" t="str">
        <f>IF(COUNTIF(U19:U40,"SZG")=0,"",COUNTIF(U19:U40,"SZG"))</f>
        <v/>
      </c>
      <c r="U56" s="840"/>
      <c r="V56" s="840"/>
      <c r="W56" s="603">
        <f>IF(COUNTIF(W$12:W$41,"SZG")+COUNTIF(SZAK!W$10:W$78,"SZG")=0,"0",COUNTIF(W$12:W$41,"SZG")+COUNTIF(SZAK!W$10:W$78,"SZG"))</f>
        <v>1</v>
      </c>
      <c r="X56" s="839" t="str">
        <f>IF(COUNTIF(Y19:Y40,"SZG")=0,"",COUNTIF(Y19:Y40,"SZG"))</f>
        <v/>
      </c>
      <c r="Y56" s="840"/>
      <c r="Z56" s="840"/>
      <c r="AA56" s="603">
        <f>IF(COUNTIF(AA$12:AA$41,"SZG")+COUNTIF(SZAK!AA$10:AA$78,"SZG")=0,"0",COUNTIF(AA$12:AA$41,"SZG")+COUNTIF(SZAK!AA$10:AA$78,"SZG"))</f>
        <v>1</v>
      </c>
      <c r="AB56" s="839" t="str">
        <f>IF(COUNTIF(AC19:AC40,"SZG")=0,"",COUNTIF(AC19:AC40,"SZG"))</f>
        <v/>
      </c>
      <c r="AC56" s="840"/>
      <c r="AD56" s="840"/>
      <c r="AE56" s="603" t="str">
        <f>IF(COUNTIF(AE$12:AE$41,"SZG")+COUNTIF(SZAK!AE$10:AE$78,"SZG")=0,"0",COUNTIF(AE$12:AE$41,"SZG")+COUNTIF(SZAK!AE$10:AE$78,"SZG"))</f>
        <v>0</v>
      </c>
      <c r="AF56" s="160"/>
      <c r="AG56" s="161"/>
      <c r="AH56" s="622"/>
      <c r="AI56" s="603" t="str">
        <f>IF(COUNTIF(AI$12:AI$41,"SZG")+COUNTIF(SZAK!AI$10:AI$78,"SZG")=0,"0",COUNTIF(AI$12:AI$41,"SZG")+COUNTIF(SZAK!AI$10:AI$78,"SZG"))</f>
        <v>0</v>
      </c>
      <c r="AJ56" s="839"/>
      <c r="AK56" s="840"/>
      <c r="AL56" s="840"/>
      <c r="AM56" s="177">
        <f t="shared" si="16"/>
        <v>3</v>
      </c>
      <c r="AN56" s="48"/>
      <c r="AO56" s="48"/>
    </row>
    <row r="57" spans="1:41" ht="15.75" x14ac:dyDescent="0.25">
      <c r="A57" s="157"/>
      <c r="B57" s="618"/>
      <c r="C57" s="619" t="s">
        <v>386</v>
      </c>
      <c r="D57" s="839"/>
      <c r="E57" s="840"/>
      <c r="F57" s="840"/>
      <c r="G57" s="603" t="str">
        <f>IF(COUNTIF(G$12:G$41,"ZV")+COUNTIF(SZAK!G$10:G$78,"ZV")=0,"0",COUNTIF(G$12:G$41,"ZV")+COUNTIF(SZAK!G$10:G$78,"ZV"))</f>
        <v>0</v>
      </c>
      <c r="H57" s="839" t="str">
        <f>IF(COUNTIF(I19:I40,"ZV")=0,"",COUNTIF(I19:I40,"ZV"))</f>
        <v/>
      </c>
      <c r="I57" s="840"/>
      <c r="J57" s="840"/>
      <c r="K57" s="603" t="str">
        <f>IF(COUNTIF(K$12:K$41,"ZV")+COUNTIF(SZAK!K$10:K$78,"ZV")=0,"0",COUNTIF(K$12:K$41,"ZV")+COUNTIF(SZAK!K$10:K$78,"ZV"))</f>
        <v>0</v>
      </c>
      <c r="L57" s="839"/>
      <c r="M57" s="840"/>
      <c r="N57" s="840"/>
      <c r="O57" s="603" t="str">
        <f>IF(COUNTIF(O$12:O$41,"ZV")+COUNTIF(SZAK!O$10:O$78,"ZV")=0,"0",COUNTIF(O$12:O$41,"ZV")+COUNTIF(SZAK!O$10:O$78,"ZV"))</f>
        <v>0</v>
      </c>
      <c r="P57" s="839"/>
      <c r="Q57" s="840"/>
      <c r="R57" s="840"/>
      <c r="S57" s="603" t="str">
        <f>IF(COUNTIF(S$12:S$41,"ZV")+COUNTIF(SZAK!S$10:S$78,"ZV")=0,"0",COUNTIF(S$12:S$41,"ZV")+COUNTIF(SZAK!S$10:S$78,"ZV"))</f>
        <v>0</v>
      </c>
      <c r="T57" s="839" t="str">
        <f>IF(COUNTIF(U19:U40,"ZV")=0,"",COUNTIF(U19:U40,"ZV"))</f>
        <v/>
      </c>
      <c r="U57" s="840"/>
      <c r="V57" s="840"/>
      <c r="W57" s="603" t="str">
        <f>IF(COUNTIF(W$12:W$41,"ZV")+COUNTIF(SZAK!W$10:W$78,"ZV")=0,"0",COUNTIF(W$12:W$41,"ZV")+COUNTIF(SZAK!W$10:W$78,"ZV"))</f>
        <v>0</v>
      </c>
      <c r="X57" s="839" t="str">
        <f>IF(COUNTIF(Y19:Y40,"ZV")=0,"",COUNTIF(Y19:Y40,"ZV"))</f>
        <v/>
      </c>
      <c r="Y57" s="840"/>
      <c r="Z57" s="840"/>
      <c r="AA57" s="603" t="str">
        <f>IF(COUNTIF(AA$12:AA$41,"ZV")+COUNTIF(SZAK!AA$10:AA$78,"ZV")=0,"0",COUNTIF(AA$12:AA$41,"ZV")+COUNTIF(SZAK!AA$10:AA$78,"ZV"))</f>
        <v>0</v>
      </c>
      <c r="AB57" s="839" t="str">
        <f>IF(COUNTIF(AC19:AC40,"ZV")=0,"",COUNTIF(AC19:AC40,"ZV"))</f>
        <v/>
      </c>
      <c r="AC57" s="840"/>
      <c r="AD57" s="840"/>
      <c r="AE57" s="603" t="str">
        <f>IF(COUNTIF(AE$12:AE$41,"ZV")+COUNTIF(SZAK!AE$10:AE$78,"ZV")=0,"0",COUNTIF(AE$12:AE$41,"ZV")+COUNTIF(SZAK!AE$10:AE$78,"ZV"))</f>
        <v>0</v>
      </c>
      <c r="AF57" s="160"/>
      <c r="AG57" s="161"/>
      <c r="AH57" s="622"/>
      <c r="AI57" s="603">
        <f>IF(COUNTIF(AI$12:AI$41,"ZV")+COUNTIF(SZAK!AI$10:AI$78,"ZV")=0,"0",COUNTIF(AI$12:AI$41,"ZV")+COUNTIF(SZAK!AI$10:AI$78,"ZV"))</f>
        <v>3</v>
      </c>
      <c r="AJ57" s="839"/>
      <c r="AK57" s="840"/>
      <c r="AL57" s="840"/>
      <c r="AM57" s="177">
        <f t="shared" si="16"/>
        <v>3</v>
      </c>
      <c r="AN57" s="48"/>
      <c r="AO57" s="48"/>
    </row>
    <row r="58" spans="1:41" ht="15.75" thickBot="1" x14ac:dyDescent="0.25">
      <c r="A58" s="345"/>
      <c r="B58" s="346"/>
      <c r="C58" s="186" t="s">
        <v>180</v>
      </c>
      <c r="D58" s="837"/>
      <c r="E58" s="838"/>
      <c r="F58" s="838"/>
      <c r="G58" s="180">
        <f>IF(SUM(G49:G57)=0,"0",SUM(G49:G57))</f>
        <v>7</v>
      </c>
      <c r="H58" s="837" t="str">
        <f>IF(SUM(I49:I57)=0,"",SUM(I49:I57))</f>
        <v/>
      </c>
      <c r="I58" s="838"/>
      <c r="J58" s="838"/>
      <c r="K58" s="180">
        <f>IF(SUM(K49:K57)=0,"0",SUM(K49:K57))</f>
        <v>11</v>
      </c>
      <c r="L58" s="837"/>
      <c r="M58" s="838"/>
      <c r="N58" s="838"/>
      <c r="O58" s="180">
        <f>IF(SUM(O49:O57)=0,"0",SUM(O49:O57))</f>
        <v>9</v>
      </c>
      <c r="P58" s="837"/>
      <c r="Q58" s="838"/>
      <c r="R58" s="838"/>
      <c r="S58" s="180">
        <f>IF(SUM(S49:S57)=0,"0",SUM(S49:S57))</f>
        <v>11</v>
      </c>
      <c r="T58" s="837" t="str">
        <f>IF(SUM(U49:U57)=0,"",SUM(U49:U57))</f>
        <v/>
      </c>
      <c r="U58" s="838"/>
      <c r="V58" s="838"/>
      <c r="W58" s="180">
        <f>IF(SUM(W49:W57)=0,"0",SUM(W49:W57))</f>
        <v>12</v>
      </c>
      <c r="X58" s="837" t="str">
        <f>IF(SUM(Y49:Y57)=0,"",SUM(Y49:Y57))</f>
        <v/>
      </c>
      <c r="Y58" s="838"/>
      <c r="Z58" s="838"/>
      <c r="AA58" s="180">
        <f>IF(SUM(AA49:AA57)=0,"0",SUM(AA49:AA57))</f>
        <v>11</v>
      </c>
      <c r="AB58" s="837" t="str">
        <f>IF(SUM(AC49:AC57)=0,"",SUM(AC49:AC57))</f>
        <v/>
      </c>
      <c r="AC58" s="838"/>
      <c r="AD58" s="838"/>
      <c r="AE58" s="180">
        <f>IF(SUM(AE49:AE57)=0,"0",SUM(AE49:AE57))</f>
        <v>4</v>
      </c>
      <c r="AF58" s="181"/>
      <c r="AG58" s="182"/>
      <c r="AH58" s="183"/>
      <c r="AI58" s="180">
        <f>IF(SUM(AI49:AI57)=0,"0",SUM(AI49:AI57))</f>
        <v>14</v>
      </c>
      <c r="AJ58" s="837"/>
      <c r="AK58" s="838"/>
      <c r="AL58" s="838"/>
      <c r="AM58" s="179">
        <f t="shared" ref="AM58" si="17">IF(SUM(G58:AL58)=0,"",SUM(G58:AL58))</f>
        <v>79</v>
      </c>
      <c r="AN58" s="48"/>
      <c r="AO58" s="48"/>
    </row>
    <row r="59" spans="1:41" ht="13.5" thickTop="1" x14ac:dyDescent="0.2"/>
    <row r="60" spans="1:41" x14ac:dyDescent="0.2">
      <c r="D60">
        <f>D47+E47</f>
        <v>158</v>
      </c>
      <c r="H60">
        <f>H47+I47</f>
        <v>116</v>
      </c>
      <c r="L60" s="48">
        <f>L47+M47</f>
        <v>140</v>
      </c>
      <c r="M60" s="48"/>
      <c r="N60" s="48"/>
      <c r="O60" s="48"/>
      <c r="P60" s="556">
        <f>P41+Q41</f>
        <v>128</v>
      </c>
      <c r="T60">
        <f>T47+U47</f>
        <v>140</v>
      </c>
      <c r="X60" s="556">
        <f>X47+Y47</f>
        <v>144</v>
      </c>
      <c r="AB60">
        <f>AB47+AC47</f>
        <v>24</v>
      </c>
      <c r="AF60">
        <f>AF47+AG47</f>
        <v>120</v>
      </c>
    </row>
    <row r="61" spans="1:41" x14ac:dyDescent="0.2">
      <c r="H61" s="375"/>
      <c r="L61" s="48"/>
      <c r="M61" s="48"/>
      <c r="N61" s="48"/>
      <c r="O61" s="48"/>
      <c r="P61" s="48"/>
    </row>
  </sheetData>
  <protectedRanges>
    <protectedRange sqref="C48" name="Tartomány4"/>
    <protectedRange sqref="C20:C24 C26:C27 C30" name="Tartomány1_2_1_1"/>
    <protectedRange sqref="C19" name="Tartomány1_2_1_1_3"/>
    <protectedRange sqref="C12" name="Tartomány1_2_1"/>
    <protectedRange sqref="C13:C16" name="Tartomány1_2_1_2"/>
    <protectedRange sqref="C57:C58" name="Tartomány4_1_1_1"/>
    <protectedRange sqref="C31" name="Tartomány1_2_1_1_1"/>
  </protectedRanges>
  <mergeCells count="127">
    <mergeCell ref="A48:S48"/>
    <mergeCell ref="AM8:AM9"/>
    <mergeCell ref="D34:S34"/>
    <mergeCell ref="T34:AI34"/>
    <mergeCell ref="AJ34:AM34"/>
    <mergeCell ref="V8:V9"/>
    <mergeCell ref="W8:W9"/>
    <mergeCell ref="AH8:AH9"/>
    <mergeCell ref="AI8:AI9"/>
    <mergeCell ref="R8:R9"/>
    <mergeCell ref="S8:S9"/>
    <mergeCell ref="J8:J9"/>
    <mergeCell ref="K8:K9"/>
    <mergeCell ref="A47:C47"/>
    <mergeCell ref="D42:S42"/>
    <mergeCell ref="T42:AI42"/>
    <mergeCell ref="AJ42:AM42"/>
    <mergeCell ref="A1:AM1"/>
    <mergeCell ref="A2:AM2"/>
    <mergeCell ref="A3:AM3"/>
    <mergeCell ref="A4:AM4"/>
    <mergeCell ref="A5:AM5"/>
    <mergeCell ref="AB7:AE7"/>
    <mergeCell ref="AD8:AD9"/>
    <mergeCell ref="AE8:AE9"/>
    <mergeCell ref="X7:AA7"/>
    <mergeCell ref="Z8:Z9"/>
    <mergeCell ref="AA8:AA9"/>
    <mergeCell ref="AN6:AN9"/>
    <mergeCell ref="AO6:AO9"/>
    <mergeCell ref="A6:A9"/>
    <mergeCell ref="B6:B9"/>
    <mergeCell ref="C6:C9"/>
    <mergeCell ref="D6:S6"/>
    <mergeCell ref="T6:AI6"/>
    <mergeCell ref="G8:G9"/>
    <mergeCell ref="AJ6:AM7"/>
    <mergeCell ref="D7:G7"/>
    <mergeCell ref="H7:K7"/>
    <mergeCell ref="L7:O7"/>
    <mergeCell ref="P7:S7"/>
    <mergeCell ref="T7:W7"/>
    <mergeCell ref="AF7:AI7"/>
    <mergeCell ref="AL8:AL9"/>
    <mergeCell ref="N8:N9"/>
    <mergeCell ref="O8:O9"/>
    <mergeCell ref="F8:F9"/>
    <mergeCell ref="AB51:AD51"/>
    <mergeCell ref="AJ51:AL51"/>
    <mergeCell ref="H51:J51"/>
    <mergeCell ref="L51:N51"/>
    <mergeCell ref="P51:R51"/>
    <mergeCell ref="T51:V51"/>
    <mergeCell ref="X51:Z51"/>
    <mergeCell ref="AB49:AD49"/>
    <mergeCell ref="AJ49:AL49"/>
    <mergeCell ref="H50:J50"/>
    <mergeCell ref="L50:N50"/>
    <mergeCell ref="P50:R50"/>
    <mergeCell ref="T50:V50"/>
    <mergeCell ref="X50:Z50"/>
    <mergeCell ref="AB50:AD50"/>
    <mergeCell ref="AJ50:AL50"/>
    <mergeCell ref="H49:J49"/>
    <mergeCell ref="L49:N49"/>
    <mergeCell ref="P49:R49"/>
    <mergeCell ref="T49:V49"/>
    <mergeCell ref="X49:Z49"/>
    <mergeCell ref="AB53:AD53"/>
    <mergeCell ref="AJ53:AL53"/>
    <mergeCell ref="H53:J53"/>
    <mergeCell ref="L53:N53"/>
    <mergeCell ref="P53:R53"/>
    <mergeCell ref="T53:V53"/>
    <mergeCell ref="X53:Z53"/>
    <mergeCell ref="AB52:AD52"/>
    <mergeCell ref="AJ52:AL52"/>
    <mergeCell ref="H52:J52"/>
    <mergeCell ref="L52:N52"/>
    <mergeCell ref="P52:R52"/>
    <mergeCell ref="T52:V52"/>
    <mergeCell ref="X52:Z52"/>
    <mergeCell ref="AB57:AD57"/>
    <mergeCell ref="AJ57:AL57"/>
    <mergeCell ref="H56:J56"/>
    <mergeCell ref="L56:N56"/>
    <mergeCell ref="P56:R56"/>
    <mergeCell ref="T56:V56"/>
    <mergeCell ref="X56:Z56"/>
    <mergeCell ref="AB54:AD54"/>
    <mergeCell ref="AJ54:AL54"/>
    <mergeCell ref="H55:J55"/>
    <mergeCell ref="L55:N55"/>
    <mergeCell ref="P55:R55"/>
    <mergeCell ref="T55:V55"/>
    <mergeCell ref="X55:Z55"/>
    <mergeCell ref="AB55:AD55"/>
    <mergeCell ref="AJ55:AL55"/>
    <mergeCell ref="H54:J54"/>
    <mergeCell ref="L54:N54"/>
    <mergeCell ref="P54:R54"/>
    <mergeCell ref="T54:V54"/>
    <mergeCell ref="X54:Z54"/>
    <mergeCell ref="AB58:AD58"/>
    <mergeCell ref="AJ58:AL5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H58:J58"/>
    <mergeCell ref="L58:N58"/>
    <mergeCell ref="P58:R58"/>
    <mergeCell ref="T58:V58"/>
    <mergeCell ref="X58:Z58"/>
    <mergeCell ref="AB56:AD56"/>
    <mergeCell ref="AJ56:AL56"/>
    <mergeCell ref="H57:J57"/>
    <mergeCell ref="L57:N57"/>
    <mergeCell ref="P57:R57"/>
    <mergeCell ref="T57:V57"/>
    <mergeCell ref="X57:Z5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BFB9-E5BC-4019-A8F7-E2EC9590A40A}">
  <sheetPr>
    <tabColor indexed="51"/>
  </sheetPr>
  <dimension ref="A1:D86"/>
  <sheetViews>
    <sheetView zoomScaleNormal="100" workbookViewId="0">
      <selection activeCell="K19" sqref="K19"/>
    </sheetView>
  </sheetViews>
  <sheetFormatPr defaultColWidth="10.6640625" defaultRowHeight="12.75" x14ac:dyDescent="0.2"/>
  <cols>
    <col min="1" max="1" width="12.33203125" style="704" customWidth="1"/>
    <col min="2" max="2" width="47.1640625" style="704" bestFit="1" customWidth="1"/>
    <col min="3" max="3" width="12.33203125" style="704" bestFit="1" customWidth="1"/>
    <col min="4" max="4" width="49" style="704" bestFit="1" customWidth="1"/>
    <col min="5" max="16384" width="10.6640625" style="704"/>
  </cols>
  <sheetData>
    <row r="1" spans="1:4" x14ac:dyDescent="0.2">
      <c r="A1" s="913" t="s">
        <v>508</v>
      </c>
      <c r="B1" s="914"/>
      <c r="C1" s="914"/>
      <c r="D1" s="915"/>
    </row>
    <row r="2" spans="1:4" x14ac:dyDescent="0.2">
      <c r="A2" s="916" t="s">
        <v>509</v>
      </c>
      <c r="B2" s="917"/>
      <c r="C2" s="917"/>
      <c r="D2" s="918"/>
    </row>
    <row r="3" spans="1:4" x14ac:dyDescent="0.2">
      <c r="A3" s="919" t="s">
        <v>510</v>
      </c>
      <c r="B3" s="917" t="s">
        <v>511</v>
      </c>
      <c r="C3" s="917" t="s">
        <v>512</v>
      </c>
      <c r="D3" s="918"/>
    </row>
    <row r="4" spans="1:4" x14ac:dyDescent="0.2">
      <c r="A4" s="919"/>
      <c r="B4" s="917"/>
      <c r="C4" s="705" t="s">
        <v>510</v>
      </c>
      <c r="D4" s="706" t="s">
        <v>513</v>
      </c>
    </row>
    <row r="5" spans="1:4" x14ac:dyDescent="0.2">
      <c r="A5" s="707" t="s">
        <v>61</v>
      </c>
      <c r="B5" s="708" t="s">
        <v>514</v>
      </c>
      <c r="C5" s="709" t="s">
        <v>58</v>
      </c>
      <c r="D5" s="710" t="s">
        <v>515</v>
      </c>
    </row>
    <row r="6" spans="1:4" x14ac:dyDescent="0.2">
      <c r="A6" s="707" t="s">
        <v>63</v>
      </c>
      <c r="B6" s="708" t="s">
        <v>516</v>
      </c>
      <c r="C6" s="709" t="s">
        <v>61</v>
      </c>
      <c r="D6" s="710" t="s">
        <v>514</v>
      </c>
    </row>
    <row r="7" spans="1:4" x14ac:dyDescent="0.2">
      <c r="A7" s="707" t="s">
        <v>65</v>
      </c>
      <c r="B7" s="708" t="s">
        <v>517</v>
      </c>
      <c r="C7" s="709" t="s">
        <v>63</v>
      </c>
      <c r="D7" s="710" t="s">
        <v>516</v>
      </c>
    </row>
    <row r="8" spans="1:4" x14ac:dyDescent="0.2">
      <c r="A8" s="707" t="s">
        <v>69</v>
      </c>
      <c r="B8" s="708" t="s">
        <v>518</v>
      </c>
      <c r="C8" s="709" t="s">
        <v>67</v>
      </c>
      <c r="D8" s="710" t="s">
        <v>519</v>
      </c>
    </row>
    <row r="9" spans="1:4" x14ac:dyDescent="0.2">
      <c r="A9" s="707" t="s">
        <v>71</v>
      </c>
      <c r="B9" s="708" t="s">
        <v>520</v>
      </c>
      <c r="C9" s="709" t="s">
        <v>69</v>
      </c>
      <c r="D9" s="710" t="s">
        <v>518</v>
      </c>
    </row>
    <row r="10" spans="1:4" x14ac:dyDescent="0.2">
      <c r="A10" s="707" t="s">
        <v>73</v>
      </c>
      <c r="B10" s="708" t="s">
        <v>521</v>
      </c>
      <c r="C10" s="709" t="s">
        <v>71</v>
      </c>
      <c r="D10" s="710" t="s">
        <v>520</v>
      </c>
    </row>
    <row r="11" spans="1:4" x14ac:dyDescent="0.2">
      <c r="A11" s="707" t="s">
        <v>75</v>
      </c>
      <c r="B11" s="708" t="s">
        <v>522</v>
      </c>
      <c r="C11" s="709" t="s">
        <v>73</v>
      </c>
      <c r="D11" s="710" t="s">
        <v>521</v>
      </c>
    </row>
    <row r="12" spans="1:4" x14ac:dyDescent="0.2">
      <c r="A12" s="707" t="s">
        <v>77</v>
      </c>
      <c r="B12" s="708" t="s">
        <v>523</v>
      </c>
      <c r="C12" s="709" t="s">
        <v>75</v>
      </c>
      <c r="D12" s="710" t="s">
        <v>522</v>
      </c>
    </row>
    <row r="13" spans="1:4" x14ac:dyDescent="0.2">
      <c r="A13" s="707" t="s">
        <v>81</v>
      </c>
      <c r="B13" s="708" t="s">
        <v>524</v>
      </c>
      <c r="C13" s="709" t="s">
        <v>77</v>
      </c>
      <c r="D13" s="710" t="s">
        <v>523</v>
      </c>
    </row>
    <row r="14" spans="1:4" x14ac:dyDescent="0.2">
      <c r="A14" s="707" t="s">
        <v>83</v>
      </c>
      <c r="B14" s="708" t="s">
        <v>525</v>
      </c>
      <c r="C14" s="709" t="s">
        <v>81</v>
      </c>
      <c r="D14" s="710" t="s">
        <v>524</v>
      </c>
    </row>
    <row r="15" spans="1:4" x14ac:dyDescent="0.2">
      <c r="A15" s="707" t="s">
        <v>85</v>
      </c>
      <c r="B15" s="708" t="s">
        <v>86</v>
      </c>
      <c r="C15" s="709" t="s">
        <v>36</v>
      </c>
      <c r="D15" s="710" t="s">
        <v>37</v>
      </c>
    </row>
    <row r="16" spans="1:4" x14ac:dyDescent="0.2">
      <c r="A16" s="707" t="s">
        <v>106</v>
      </c>
      <c r="B16" s="708" t="s">
        <v>107</v>
      </c>
      <c r="C16" s="709" t="s">
        <v>103</v>
      </c>
      <c r="D16" s="710" t="s">
        <v>104</v>
      </c>
    </row>
    <row r="17" spans="1:4" x14ac:dyDescent="0.2">
      <c r="A17" s="707" t="s">
        <v>113</v>
      </c>
      <c r="B17" s="708" t="s">
        <v>114</v>
      </c>
      <c r="C17" s="709" t="s">
        <v>123</v>
      </c>
      <c r="D17" s="710" t="s">
        <v>124</v>
      </c>
    </row>
    <row r="18" spans="1:4" x14ac:dyDescent="0.2">
      <c r="A18" s="707" t="s">
        <v>115</v>
      </c>
      <c r="B18" s="708" t="s">
        <v>116</v>
      </c>
      <c r="C18" s="709" t="s">
        <v>113</v>
      </c>
      <c r="D18" s="710" t="s">
        <v>114</v>
      </c>
    </row>
    <row r="19" spans="1:4" x14ac:dyDescent="0.2">
      <c r="A19" s="707" t="s">
        <v>117</v>
      </c>
      <c r="B19" s="708" t="s">
        <v>118</v>
      </c>
      <c r="C19" s="709" t="s">
        <v>115</v>
      </c>
      <c r="D19" s="710" t="s">
        <v>116</v>
      </c>
    </row>
    <row r="20" spans="1:4" x14ac:dyDescent="0.2">
      <c r="A20" s="707" t="s">
        <v>119</v>
      </c>
      <c r="B20" s="708" t="s">
        <v>120</v>
      </c>
      <c r="C20" s="709" t="s">
        <v>117</v>
      </c>
      <c r="D20" s="710" t="s">
        <v>118</v>
      </c>
    </row>
    <row r="21" spans="1:4" x14ac:dyDescent="0.2">
      <c r="A21" s="707" t="s">
        <v>131</v>
      </c>
      <c r="B21" s="708" t="s">
        <v>526</v>
      </c>
      <c r="C21" s="709" t="s">
        <v>129</v>
      </c>
      <c r="D21" s="710" t="s">
        <v>527</v>
      </c>
    </row>
    <row r="22" spans="1:4" x14ac:dyDescent="0.2">
      <c r="A22" s="707" t="s">
        <v>134</v>
      </c>
      <c r="B22" s="708" t="s">
        <v>528</v>
      </c>
      <c r="C22" s="709" t="s">
        <v>131</v>
      </c>
      <c r="D22" s="710" t="s">
        <v>526</v>
      </c>
    </row>
    <row r="23" spans="1:4" x14ac:dyDescent="0.2">
      <c r="A23" s="707" t="s">
        <v>529</v>
      </c>
      <c r="B23" s="708" t="s">
        <v>530</v>
      </c>
      <c r="C23" s="709" t="s">
        <v>531</v>
      </c>
      <c r="D23" s="710" t="s">
        <v>532</v>
      </c>
    </row>
    <row r="24" spans="1:4" x14ac:dyDescent="0.2">
      <c r="A24" s="707" t="s">
        <v>533</v>
      </c>
      <c r="B24" s="708" t="s">
        <v>534</v>
      </c>
      <c r="C24" s="709" t="s">
        <v>529</v>
      </c>
      <c r="D24" s="710" t="s">
        <v>530</v>
      </c>
    </row>
    <row r="25" spans="1:4" x14ac:dyDescent="0.2">
      <c r="A25" s="707" t="s">
        <v>143</v>
      </c>
      <c r="B25" s="708" t="s">
        <v>144</v>
      </c>
      <c r="C25" s="709" t="s">
        <v>531</v>
      </c>
      <c r="D25" s="710" t="s">
        <v>532</v>
      </c>
    </row>
    <row r="26" spans="1:4" x14ac:dyDescent="0.2">
      <c r="A26" s="711" t="s">
        <v>535</v>
      </c>
      <c r="B26" s="708" t="s">
        <v>146</v>
      </c>
      <c r="C26" s="709" t="s">
        <v>531</v>
      </c>
      <c r="D26" s="710" t="s">
        <v>532</v>
      </c>
    </row>
    <row r="27" spans="1:4" x14ac:dyDescent="0.2">
      <c r="A27" s="707" t="s">
        <v>147</v>
      </c>
      <c r="B27" s="708" t="s">
        <v>148</v>
      </c>
      <c r="C27" s="709" t="s">
        <v>531</v>
      </c>
      <c r="D27" s="710" t="s">
        <v>532</v>
      </c>
    </row>
    <row r="28" spans="1:4" ht="25.5" x14ac:dyDescent="0.2">
      <c r="A28" s="707" t="s">
        <v>149</v>
      </c>
      <c r="B28" s="708" t="s">
        <v>150</v>
      </c>
      <c r="C28" s="709" t="s">
        <v>531</v>
      </c>
      <c r="D28" s="710" t="s">
        <v>532</v>
      </c>
    </row>
    <row r="29" spans="1:4" ht="15" customHeight="1" x14ac:dyDescent="0.2">
      <c r="A29" s="707" t="s">
        <v>340</v>
      </c>
      <c r="B29" s="708" t="s">
        <v>536</v>
      </c>
      <c r="C29" s="709" t="s">
        <v>121</v>
      </c>
      <c r="D29" s="710" t="s">
        <v>122</v>
      </c>
    </row>
    <row r="30" spans="1:4" x14ac:dyDescent="0.2">
      <c r="A30" s="707" t="s">
        <v>342</v>
      </c>
      <c r="B30" s="708" t="s">
        <v>537</v>
      </c>
      <c r="C30" s="709" t="s">
        <v>340</v>
      </c>
      <c r="D30" s="710" t="s">
        <v>536</v>
      </c>
    </row>
    <row r="31" spans="1:4" ht="12" customHeight="1" x14ac:dyDescent="0.2">
      <c r="A31" s="707" t="s">
        <v>344</v>
      </c>
      <c r="B31" s="708" t="s">
        <v>538</v>
      </c>
      <c r="C31" s="709" t="s">
        <v>342</v>
      </c>
      <c r="D31" s="710" t="s">
        <v>537</v>
      </c>
    </row>
    <row r="32" spans="1:4" x14ac:dyDescent="0.2">
      <c r="A32" s="707" t="s">
        <v>505</v>
      </c>
      <c r="B32" s="708" t="s">
        <v>539</v>
      </c>
      <c r="C32" s="709" t="s">
        <v>344</v>
      </c>
      <c r="D32" s="710" t="s">
        <v>538</v>
      </c>
    </row>
    <row r="33" spans="1:4" x14ac:dyDescent="0.2">
      <c r="A33" s="707" t="s">
        <v>350</v>
      </c>
      <c r="B33" s="708" t="s">
        <v>351</v>
      </c>
      <c r="C33" s="709" t="s">
        <v>347</v>
      </c>
      <c r="D33" s="710" t="s">
        <v>540</v>
      </c>
    </row>
    <row r="34" spans="1:4" x14ac:dyDescent="0.2">
      <c r="A34" s="707" t="s">
        <v>353</v>
      </c>
      <c r="B34" s="708" t="s">
        <v>354</v>
      </c>
      <c r="C34" s="709" t="s">
        <v>350</v>
      </c>
      <c r="D34" s="710" t="s">
        <v>351</v>
      </c>
    </row>
    <row r="35" spans="1:4" ht="14.25" customHeight="1" x14ac:dyDescent="0.2">
      <c r="A35" s="707" t="s">
        <v>355</v>
      </c>
      <c r="B35" s="708" t="s">
        <v>541</v>
      </c>
      <c r="C35" s="709" t="s">
        <v>121</v>
      </c>
      <c r="D35" s="710" t="s">
        <v>122</v>
      </c>
    </row>
    <row r="36" spans="1:4" ht="13.5" customHeight="1" x14ac:dyDescent="0.2">
      <c r="A36" s="707" t="s">
        <v>359</v>
      </c>
      <c r="B36" s="708" t="s">
        <v>451</v>
      </c>
      <c r="C36" s="709" t="s">
        <v>34</v>
      </c>
      <c r="D36" s="710" t="s">
        <v>542</v>
      </c>
    </row>
    <row r="37" spans="1:4" x14ac:dyDescent="0.2">
      <c r="A37" s="707" t="s">
        <v>361</v>
      </c>
      <c r="B37" s="708" t="s">
        <v>543</v>
      </c>
      <c r="C37" s="709" t="s">
        <v>101</v>
      </c>
      <c r="D37" s="710" t="s">
        <v>544</v>
      </c>
    </row>
    <row r="38" spans="1:4" x14ac:dyDescent="0.2">
      <c r="A38" s="707" t="s">
        <v>363</v>
      </c>
      <c r="B38" s="708" t="s">
        <v>545</v>
      </c>
      <c r="C38" s="709" t="s">
        <v>361</v>
      </c>
      <c r="D38" s="710" t="s">
        <v>543</v>
      </c>
    </row>
    <row r="39" spans="1:4" ht="25.5" x14ac:dyDescent="0.2">
      <c r="A39" s="707" t="s">
        <v>365</v>
      </c>
      <c r="B39" s="708" t="s">
        <v>366</v>
      </c>
      <c r="C39" s="709" t="s">
        <v>106</v>
      </c>
      <c r="D39" s="710" t="s">
        <v>107</v>
      </c>
    </row>
    <row r="40" spans="1:4" x14ac:dyDescent="0.2">
      <c r="A40" s="707" t="s">
        <v>375</v>
      </c>
      <c r="B40" s="708" t="s">
        <v>546</v>
      </c>
      <c r="C40" s="709" t="s">
        <v>373</v>
      </c>
      <c r="D40" s="710" t="s">
        <v>547</v>
      </c>
    </row>
    <row r="41" spans="1:4" ht="12.75" customHeight="1" x14ac:dyDescent="0.2">
      <c r="A41" s="707" t="s">
        <v>392</v>
      </c>
      <c r="B41" s="708" t="s">
        <v>393</v>
      </c>
      <c r="C41" s="709" t="s">
        <v>390</v>
      </c>
      <c r="D41" s="710" t="s">
        <v>391</v>
      </c>
    </row>
    <row r="42" spans="1:4" ht="12.75" customHeight="1" x14ac:dyDescent="0.2">
      <c r="A42" s="707" t="s">
        <v>394</v>
      </c>
      <c r="B42" s="708" t="s">
        <v>395</v>
      </c>
      <c r="C42" s="709" t="s">
        <v>388</v>
      </c>
      <c r="D42" s="710" t="s">
        <v>548</v>
      </c>
    </row>
    <row r="43" spans="1:4" ht="25.5" x14ac:dyDescent="0.2">
      <c r="A43" s="707" t="s">
        <v>396</v>
      </c>
      <c r="B43" s="708" t="s">
        <v>397</v>
      </c>
      <c r="C43" s="709" t="s">
        <v>394</v>
      </c>
      <c r="D43" s="710" t="s">
        <v>395</v>
      </c>
    </row>
    <row r="44" spans="1:4" x14ac:dyDescent="0.2">
      <c r="A44" s="707" t="s">
        <v>402</v>
      </c>
      <c r="B44" s="709" t="s">
        <v>403</v>
      </c>
      <c r="C44" s="712" t="s">
        <v>400</v>
      </c>
      <c r="D44" s="713" t="s">
        <v>401</v>
      </c>
    </row>
    <row r="45" spans="1:4" x14ac:dyDescent="0.2">
      <c r="A45" s="714" t="s">
        <v>404</v>
      </c>
      <c r="B45" s="715" t="s">
        <v>405</v>
      </c>
      <c r="C45" s="712" t="s">
        <v>400</v>
      </c>
      <c r="D45" s="713" t="s">
        <v>401</v>
      </c>
    </row>
    <row r="46" spans="1:4" x14ac:dyDescent="0.2">
      <c r="A46" s="714" t="s">
        <v>406</v>
      </c>
      <c r="B46" s="715" t="s">
        <v>407</v>
      </c>
      <c r="C46" s="712" t="s">
        <v>404</v>
      </c>
      <c r="D46" s="713" t="s">
        <v>405</v>
      </c>
    </row>
    <row r="47" spans="1:4" x14ac:dyDescent="0.2">
      <c r="A47" s="716" t="s">
        <v>408</v>
      </c>
      <c r="B47" s="717" t="s">
        <v>549</v>
      </c>
      <c r="C47" s="718" t="s">
        <v>106</v>
      </c>
      <c r="D47" s="719" t="s">
        <v>550</v>
      </c>
    </row>
    <row r="48" spans="1:4" x14ac:dyDescent="0.2">
      <c r="A48" s="716" t="s">
        <v>410</v>
      </c>
      <c r="B48" s="717" t="s">
        <v>551</v>
      </c>
      <c r="C48" s="718" t="s">
        <v>408</v>
      </c>
      <c r="D48" s="719" t="s">
        <v>549</v>
      </c>
    </row>
    <row r="49" spans="1:4" x14ac:dyDescent="0.2">
      <c r="A49" s="714" t="s">
        <v>414</v>
      </c>
      <c r="B49" s="720" t="s">
        <v>552</v>
      </c>
      <c r="C49" s="718" t="s">
        <v>410</v>
      </c>
      <c r="D49" s="719" t="s">
        <v>551</v>
      </c>
    </row>
    <row r="50" spans="1:4" x14ac:dyDescent="0.2">
      <c r="A50" s="714" t="s">
        <v>412</v>
      </c>
      <c r="B50" s="720" t="s">
        <v>413</v>
      </c>
      <c r="C50" s="718" t="s">
        <v>388</v>
      </c>
      <c r="D50" s="719" t="s">
        <v>548</v>
      </c>
    </row>
    <row r="51" spans="1:4" x14ac:dyDescent="0.2">
      <c r="A51" s="721" t="s">
        <v>422</v>
      </c>
      <c r="B51" s="722" t="s">
        <v>423</v>
      </c>
      <c r="C51" s="718" t="s">
        <v>420</v>
      </c>
      <c r="D51" s="719" t="s">
        <v>421</v>
      </c>
    </row>
    <row r="52" spans="1:4" x14ac:dyDescent="0.2">
      <c r="A52" s="721" t="s">
        <v>424</v>
      </c>
      <c r="B52" s="722" t="s">
        <v>425</v>
      </c>
      <c r="C52" s="718" t="s">
        <v>422</v>
      </c>
      <c r="D52" s="719" t="s">
        <v>423</v>
      </c>
    </row>
    <row r="53" spans="1:4" ht="13.5" thickBot="1" x14ac:dyDescent="0.25">
      <c r="A53" s="723" t="s">
        <v>427</v>
      </c>
      <c r="B53" s="724" t="s">
        <v>428</v>
      </c>
      <c r="C53" s="725" t="s">
        <v>410</v>
      </c>
      <c r="D53" s="726" t="s">
        <v>551</v>
      </c>
    </row>
    <row r="54" spans="1:4" x14ac:dyDescent="0.2">
      <c r="A54" s="727"/>
      <c r="B54" s="727"/>
      <c r="C54" s="728"/>
      <c r="D54" s="729"/>
    </row>
    <row r="55" spans="1:4" x14ac:dyDescent="0.2">
      <c r="A55" s="728"/>
      <c r="B55" s="729"/>
      <c r="C55" s="728"/>
      <c r="D55" s="729"/>
    </row>
    <row r="56" spans="1:4" x14ac:dyDescent="0.2">
      <c r="A56" s="728"/>
      <c r="B56" s="729"/>
      <c r="C56" s="728"/>
      <c r="D56" s="729"/>
    </row>
    <row r="57" spans="1:4" x14ac:dyDescent="0.2">
      <c r="A57" s="728"/>
      <c r="B57" s="729"/>
      <c r="C57" s="728"/>
      <c r="D57" s="729"/>
    </row>
    <row r="58" spans="1:4" x14ac:dyDescent="0.2">
      <c r="A58" s="728"/>
      <c r="B58" s="729"/>
      <c r="C58" s="728"/>
      <c r="D58" s="729"/>
    </row>
    <row r="69" spans="1:2" x14ac:dyDescent="0.2">
      <c r="A69" s="730"/>
      <c r="B69" s="731"/>
    </row>
    <row r="72" spans="1:2" x14ac:dyDescent="0.2">
      <c r="A72" s="912"/>
      <c r="B72" s="912"/>
    </row>
    <row r="73" spans="1:2" x14ac:dyDescent="0.2">
      <c r="A73" s="912"/>
      <c r="B73" s="912"/>
    </row>
    <row r="81" s="704" customFormat="1" x14ac:dyDescent="0.2"/>
    <row r="82" s="704" customFormat="1" x14ac:dyDescent="0.2"/>
    <row r="83" s="704" customFormat="1" x14ac:dyDescent="0.2"/>
    <row r="84" s="704" customFormat="1" x14ac:dyDescent="0.2"/>
    <row r="85" s="704" customFormat="1" x14ac:dyDescent="0.2"/>
    <row r="86" s="704" customFormat="1" x14ac:dyDescent="0.2"/>
  </sheetData>
  <sheetProtection selectLockedCells="1" selectUnlockedCells="1"/>
  <protectedRanges>
    <protectedRange sqref="D43" name="Tartomány1_2_1"/>
  </protectedRanges>
  <mergeCells count="7">
    <mergeCell ref="A72:A73"/>
    <mergeCell ref="B72:B73"/>
    <mergeCell ref="A1:D1"/>
    <mergeCell ref="A2:D2"/>
    <mergeCell ref="A3:A4"/>
    <mergeCell ref="B3:B4"/>
    <mergeCell ref="C3:D3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28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AF1FF2-F1CF-4ABA-9919-2AC27BBDDC04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23ed7243-56cb-49c8-85d3-809170292752"/>
    <ds:schemaRef ds:uri="bb055224-0e5d-42cf-bd71-66621e80eb4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561AC3-43A6-434E-B059-DB9C8C495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0052-F09D-4B84-9484-7A5CBBBA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SZAK</vt:lpstr>
      <vt:lpstr> Vámigazgatási és rendészeti</vt:lpstr>
      <vt:lpstr>Pénzügyi nyomozói</vt:lpstr>
      <vt:lpstr>Előtanulmányi rend</vt:lpstr>
    </vt:vector>
  </TitlesOfParts>
  <Manager/>
  <Company>zmne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keywords/>
  <dc:description/>
  <cp:lastModifiedBy>Mikóczi Márta</cp:lastModifiedBy>
  <cp:revision/>
  <dcterms:created xsi:type="dcterms:W3CDTF">2011-10-11T07:28:39Z</dcterms:created>
  <dcterms:modified xsi:type="dcterms:W3CDTF">2025-11-19T13:36:28Z</dcterms:modified>
  <cp:category>munkaanyag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